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60" yWindow="60" windowWidth="18285" windowHeight="12495" tabRatio="845" activeTab="0"/>
  </bookViews>
  <sheets>
    <sheet name="支部情報　確認書" sheetId="1" r:id="rId1"/>
    <sheet name="data" sheetId="2" state="hidden" r:id="rId2"/>
    <sheet name="会員登録申込書(新規)" sheetId="3" r:id="rId3"/>
    <sheet name="syukei" sheetId="4" state="hidden" r:id="rId4"/>
    <sheet name="syukeiura" sheetId="5" state="hidden" r:id="rId5"/>
    <sheet name="会員登録申込書（継続）" sheetId="6" state="hidden" r:id="rId6"/>
    <sheet name="和道流空手道連盟　会員登録集計表" sheetId="7" state="hidden" r:id="rId7"/>
  </sheets>
  <definedNames>
    <definedName name="OLE_LINK1" localSheetId="0">'支部情報　確認書'!#REF!</definedName>
    <definedName name="_xlnm.Print_Area" localSheetId="5">'会員登録申込書（継続）'!$A$3:$P$34</definedName>
    <definedName name="_xlnm.Print_Area" localSheetId="2">'会員登録申込書(新規)'!$A$1:$J$68</definedName>
    <definedName name="_xlnm.Print_Area" localSheetId="0">'支部情報　確認書'!$A$1:$R$49</definedName>
    <definedName name="_xlnm.Print_Titles" localSheetId="5">'会員登録申込書（継続）'!$10:$12</definedName>
    <definedName name="_xlnm.Print_Titles" localSheetId="2">'会員登録申込書(新規)'!$13:$15</definedName>
  </definedNames>
  <calcPr fullCalcOnLoad="1"/>
</workbook>
</file>

<file path=xl/comments1.xml><?xml version="1.0" encoding="utf-8"?>
<comments xmlns="http://schemas.openxmlformats.org/spreadsheetml/2006/main">
  <authors>
    <author>ootaketr</author>
    <author>ohtsukat</author>
  </authors>
  <commentList>
    <comment ref="B1" authorId="0">
      <text>
        <r>
          <rPr>
            <sz val="9"/>
            <rFont val="ＭＳ Ｐゴシック"/>
            <family val="3"/>
          </rPr>
          <t>入力方法：オレンジ色のセルは、プルダウンで選択となります。
　　　　　　水色のセルには、該当項目を入力・確認して下さい。
　　　　　　薄黄色のセルは、クリックして”○”を選択して下さい。</t>
        </r>
      </text>
    </comment>
    <comment ref="C3" authorId="1">
      <text>
        <r>
          <rPr>
            <sz val="9"/>
            <rFont val="ＭＳ Ｐゴシック"/>
            <family val="3"/>
          </rPr>
          <t>入力方法：オレンジ色のセルは、必須項目です。
　　　　　　水色のセルには、該当項目を入力・確認して下さい。
　　　　　　薄黄色のセルは、クリックして”○”を選択して下さい。</t>
        </r>
      </text>
    </comment>
  </commentList>
</comments>
</file>

<file path=xl/comments3.xml><?xml version="1.0" encoding="utf-8"?>
<comments xmlns="http://schemas.openxmlformats.org/spreadsheetml/2006/main">
  <authors>
    <author>ootaketr</author>
    <author>otatomo</author>
  </authors>
  <commentList>
    <comment ref="A5" authorId="0">
      <text>
        <r>
          <rPr>
            <sz val="9"/>
            <rFont val="ＭＳ ゴシック"/>
            <family val="3"/>
          </rPr>
          <t>入力方法：水色のセルには、該当項目を入力・確認して下さい。
薄黄色のセルは、[性別]　　　・・クリックして”○”を選択して下さい。
　　　　　　　　[会員登録料]・・クリックして登録料を選択して下さい。</t>
        </r>
      </text>
    </comment>
    <comment ref="G14" authorId="0">
      <text>
        <r>
          <rPr>
            <sz val="9"/>
            <rFont val="ＭＳ Ｐゴシック"/>
            <family val="3"/>
          </rPr>
          <t>年齢：</t>
        </r>
        <r>
          <rPr>
            <b/>
            <sz val="9"/>
            <rFont val="ＭＳ Ｐゴシック"/>
            <family val="3"/>
          </rPr>
          <t>2018年4月2日現在</t>
        </r>
        <r>
          <rPr>
            <sz val="9"/>
            <rFont val="ＭＳ Ｐゴシック"/>
            <family val="3"/>
          </rPr>
          <t>での
　　　　年齢となっております。</t>
        </r>
      </text>
    </comment>
    <comment ref="H14" authorId="0">
      <text>
        <r>
          <rPr>
            <sz val="9"/>
            <rFont val="ＭＳ Ｐゴシック"/>
            <family val="3"/>
          </rPr>
          <t>学年：</t>
        </r>
        <r>
          <rPr>
            <b/>
            <sz val="9"/>
            <rFont val="ＭＳ Ｐゴシック"/>
            <family val="3"/>
          </rPr>
          <t>2018年度の学年</t>
        </r>
        <r>
          <rPr>
            <sz val="9"/>
            <rFont val="ＭＳ Ｐゴシック"/>
            <family val="3"/>
          </rPr>
          <t>を表記しております。</t>
        </r>
      </text>
    </comment>
    <comment ref="D8" authorId="0">
      <text>
        <r>
          <rPr>
            <b/>
            <sz val="9"/>
            <rFont val="ＭＳ Ｐゴシック"/>
            <family val="3"/>
          </rPr>
          <t>「姓」</t>
        </r>
        <r>
          <rPr>
            <sz val="9"/>
            <rFont val="ＭＳ Ｐゴシック"/>
            <family val="3"/>
          </rPr>
          <t>の入力と</t>
        </r>
        <r>
          <rPr>
            <b/>
            <sz val="9"/>
            <rFont val="ＭＳ Ｐゴシック"/>
            <family val="3"/>
          </rPr>
          <t>「会員登録料」</t>
        </r>
        <r>
          <rPr>
            <sz val="9"/>
            <rFont val="ＭＳ Ｐゴシック"/>
            <family val="3"/>
          </rPr>
          <t>の選択が完了している会員のカウントとなっております。</t>
        </r>
      </text>
    </comment>
    <comment ref="K14" authorId="1">
      <text>
        <r>
          <rPr>
            <sz val="9"/>
            <rFont val="ＭＳ Ｐゴシック"/>
            <family val="3"/>
          </rPr>
          <t xml:space="preserve">学年・会員登録料などが異なる場合などご記入ください。
</t>
        </r>
      </text>
    </comment>
  </commentList>
</comments>
</file>

<file path=xl/comments6.xml><?xml version="1.0" encoding="utf-8"?>
<comments xmlns="http://schemas.openxmlformats.org/spreadsheetml/2006/main">
  <authors>
    <author>ootaketr</author>
    <author>otatomo</author>
  </authors>
  <commentList>
    <comment ref="K11" authorId="0">
      <text>
        <r>
          <rPr>
            <sz val="8"/>
            <rFont val="ＭＳ Ｐゴシック"/>
            <family val="3"/>
          </rPr>
          <t>①年齢：昨年：</t>
        </r>
        <r>
          <rPr>
            <b/>
            <sz val="8"/>
            <rFont val="ＭＳ Ｐゴシック"/>
            <family val="3"/>
          </rPr>
          <t>2013年4月2日現在</t>
        </r>
        <r>
          <rPr>
            <sz val="8"/>
            <rFont val="ＭＳ Ｐゴシック"/>
            <family val="3"/>
          </rPr>
          <t xml:space="preserve">
　　　 今年：</t>
        </r>
        <r>
          <rPr>
            <b/>
            <sz val="8"/>
            <rFont val="ＭＳ Ｐゴシック"/>
            <family val="3"/>
          </rPr>
          <t>2014年4月2日現在
　　　</t>
        </r>
        <r>
          <rPr>
            <sz val="8"/>
            <rFont val="ＭＳ Ｐゴシック"/>
            <family val="3"/>
          </rPr>
          <t>の年齢となっております。</t>
        </r>
      </text>
    </comment>
    <comment ref="M11" authorId="0">
      <text>
        <r>
          <rPr>
            <sz val="8"/>
            <rFont val="ＭＳ Ｐゴシック"/>
            <family val="3"/>
          </rPr>
          <t>②学年：昨年：</t>
        </r>
        <r>
          <rPr>
            <b/>
            <sz val="8"/>
            <rFont val="ＭＳ Ｐゴシック"/>
            <family val="3"/>
          </rPr>
          <t>2013年度
　　　</t>
        </r>
        <r>
          <rPr>
            <sz val="8"/>
            <rFont val="ＭＳ Ｐゴシック"/>
            <family val="3"/>
          </rPr>
          <t>今年：</t>
        </r>
        <r>
          <rPr>
            <b/>
            <sz val="8"/>
            <rFont val="ＭＳ Ｐゴシック"/>
            <family val="3"/>
          </rPr>
          <t>2014年度
　　　</t>
        </r>
        <r>
          <rPr>
            <sz val="8"/>
            <rFont val="ＭＳ Ｐゴシック"/>
            <family val="3"/>
          </rPr>
          <t xml:space="preserve">の学年となっております。
</t>
        </r>
      </text>
    </comment>
    <comment ref="Q11" authorId="0">
      <text>
        <r>
          <rPr>
            <sz val="8"/>
            <rFont val="ＭＳ Ｐゴシック"/>
            <family val="3"/>
          </rPr>
          <t>★最終確認用
”</t>
        </r>
        <r>
          <rPr>
            <b/>
            <sz val="8"/>
            <color indexed="10"/>
            <rFont val="ＭＳ Ｐゴシック"/>
            <family val="3"/>
          </rPr>
          <t>二重入力</t>
        </r>
        <r>
          <rPr>
            <sz val="8"/>
            <rFont val="ＭＳ Ｐゴシック"/>
            <family val="3"/>
          </rPr>
          <t xml:space="preserve">”について
</t>
        </r>
        <r>
          <rPr>
            <b/>
            <sz val="8"/>
            <rFont val="ＭＳ Ｐゴシック"/>
            <family val="3"/>
          </rPr>
          <t>退会者・会員登録料の双方に
入力されております</t>
        </r>
        <r>
          <rPr>
            <sz val="8"/>
            <rFont val="ＭＳ Ｐゴシック"/>
            <family val="3"/>
          </rPr>
          <t>ので、
確認・訂正をお願いします。
※集計されておりません。
”</t>
        </r>
        <r>
          <rPr>
            <b/>
            <sz val="8"/>
            <color indexed="10"/>
            <rFont val="ＭＳ Ｐゴシック"/>
            <family val="3"/>
          </rPr>
          <t>未入力</t>
        </r>
        <r>
          <rPr>
            <sz val="8"/>
            <rFont val="ＭＳ Ｐゴシック"/>
            <family val="3"/>
          </rPr>
          <t xml:space="preserve">”について
</t>
        </r>
        <r>
          <rPr>
            <b/>
            <sz val="8"/>
            <rFont val="ＭＳ Ｐゴシック"/>
            <family val="3"/>
          </rPr>
          <t>退会者・会員登録料の双方に
入力されておりません</t>
        </r>
        <r>
          <rPr>
            <sz val="8"/>
            <rFont val="ＭＳ Ｐゴシック"/>
            <family val="3"/>
          </rPr>
          <t>ので、
確認・訂正をお願いします。
※集計されておりません。</t>
        </r>
      </text>
    </comment>
    <comment ref="A3" authorId="0">
      <text>
        <r>
          <rPr>
            <sz val="9"/>
            <rFont val="ＭＳ ゴシック"/>
            <family val="3"/>
          </rPr>
          <t>入力方法：水色のセルには、該当項目を入力・確認して下さい。
　　　　　薄黄色のセルは、[性別]　　　・・クリックして”○”を選択して下さい。
　　　　　　　　　　　　　[会員登録料]・・クリックして登録料を選択して下さい。</t>
        </r>
      </text>
    </comment>
    <comment ref="T11" authorId="1">
      <text>
        <r>
          <rPr>
            <sz val="9"/>
            <rFont val="ＭＳ Ｐゴシック"/>
            <family val="3"/>
          </rPr>
          <t xml:space="preserve">
学年・会員登録料などが異なる場合などご記入ください。</t>
        </r>
      </text>
    </comment>
  </commentList>
</comments>
</file>

<file path=xl/sharedStrings.xml><?xml version="1.0" encoding="utf-8"?>
<sst xmlns="http://schemas.openxmlformats.org/spreadsheetml/2006/main" count="460" uniqueCount="375">
  <si>
    <t>No.</t>
  </si>
  <si>
    <t>年齢</t>
  </si>
  <si>
    <t>学年</t>
  </si>
  <si>
    <t>会員登録料</t>
  </si>
  <si>
    <t xml:space="preserve"> 支部番号</t>
  </si>
  <si>
    <t>提出日</t>
  </si>
  <si>
    <t>男</t>
  </si>
  <si>
    <t>女</t>
  </si>
  <si>
    <r>
      <t>×</t>
    </r>
  </si>
  <si>
    <t xml:space="preserve"> 注意事項：昇級・昇段・大会参加の際、会員登録をされていない会員の方は、受審・参加を認められま</t>
  </si>
  <si>
    <t xml:space="preserve"> せん。必ず、提出期限までに登録してください。特に昇段審査会・大会参加直前の登録は、会員証発行</t>
  </si>
  <si>
    <t xml:space="preserve"> が間に合わない場合がありますので、期限までに登録してくださるようご協力をお願い致します。</t>
  </si>
  <si>
    <t xml:space="preserve"> 一　　　般　</t>
  </si>
  <si>
    <t xml:space="preserve"> 高校生以下</t>
  </si>
  <si>
    <t>計　　　　　　</t>
  </si>
  <si>
    <t>姓</t>
  </si>
  <si>
    <t>名</t>
  </si>
  <si>
    <t>メイ</t>
  </si>
  <si>
    <t>セイ</t>
  </si>
  <si>
    <t>サンプル</t>
  </si>
  <si>
    <t>富士</t>
  </si>
  <si>
    <t>太郎</t>
  </si>
  <si>
    <t>フジ</t>
  </si>
  <si>
    <t>タロウ</t>
  </si>
  <si>
    <r>
      <t>×</t>
    </r>
  </si>
  <si>
    <t>人数合計　　 　</t>
  </si>
  <si>
    <t>登録料合計</t>
  </si>
  <si>
    <r>
      <t>誕生日</t>
    </r>
    <r>
      <rPr>
        <sz val="12"/>
        <rFont val="Century"/>
        <family val="1"/>
      </rPr>
      <t>(</t>
    </r>
    <r>
      <rPr>
        <sz val="12"/>
        <rFont val="ＭＳ 明朝"/>
        <family val="1"/>
      </rPr>
      <t>西暦</t>
    </r>
    <r>
      <rPr>
        <sz val="12"/>
        <rFont val="Century"/>
        <family val="1"/>
      </rPr>
      <t>)</t>
    </r>
  </si>
  <si>
    <t>※西暦入力</t>
  </si>
  <si>
    <t>支部名</t>
  </si>
  <si>
    <t>支部長名</t>
  </si>
  <si>
    <t>一般</t>
  </si>
  <si>
    <t>高校生以下</t>
  </si>
  <si>
    <t>新規会員登録枠（２５名）を超過する場合は、お手数ですが、m_entry@wado-ryu.jpまでご一報下さい。</t>
  </si>
  <si>
    <t>○支部・申込集計</t>
  </si>
  <si>
    <t>和道流空手道連盟　会員登録申込書（新規）</t>
  </si>
  <si>
    <t>○会員登録</t>
  </si>
  <si>
    <t>支部長名</t>
  </si>
  <si>
    <t>退会者</t>
  </si>
  <si>
    <t>昨年</t>
  </si>
  <si>
    <t>今年</t>
  </si>
  <si>
    <t>提出日</t>
  </si>
  <si>
    <t xml:space="preserve"> 支部番号</t>
  </si>
  <si>
    <t xml:space="preserve"> 支部名</t>
  </si>
  <si>
    <t>計</t>
  </si>
  <si>
    <t xml:space="preserve"> 一　　　般</t>
  </si>
  <si>
    <t>×</t>
  </si>
  <si>
    <t>人数合計</t>
  </si>
  <si>
    <t xml:space="preserve"> 高校生以下</t>
  </si>
  <si>
    <t>×</t>
  </si>
  <si>
    <t>登録料合計</t>
  </si>
  <si>
    <t>登録データを参照しているため、姓名を分けていない方がいますので、姓名を分けて入力して下さい。</t>
  </si>
  <si>
    <t>No.</t>
  </si>
  <si>
    <t>会員No.</t>
  </si>
  <si>
    <t>セイ</t>
  </si>
  <si>
    <t>メイ</t>
  </si>
  <si>
    <t>訂正・セイ</t>
  </si>
  <si>
    <t>訂正・メイ</t>
  </si>
  <si>
    <r>
      <t>誕生日(西暦)</t>
    </r>
  </si>
  <si>
    <t>訂正・姓</t>
  </si>
  <si>
    <t>訂正・名</t>
  </si>
  <si>
    <t>記入例：
1980/12/11</t>
  </si>
  <si>
    <t>サン
プル</t>
  </si>
  <si>
    <t>XX-0001</t>
  </si>
  <si>
    <t>フジ</t>
  </si>
  <si>
    <t>タロウ</t>
  </si>
  <si>
    <t>オオフナ</t>
  </si>
  <si>
    <t>○</t>
  </si>
  <si>
    <t>大船</t>
  </si>
  <si>
    <t>○</t>
  </si>
  <si>
    <t>和道流空手道連盟　会員登録申込　集計</t>
  </si>
  <si>
    <t>申込種類</t>
  </si>
  <si>
    <t>入力項目</t>
  </si>
  <si>
    <t>人数</t>
  </si>
  <si>
    <t>1名分の参加</t>
  </si>
  <si>
    <t>小計</t>
  </si>
  <si>
    <t>支部情報</t>
  </si>
  <si>
    <t>納入連絡</t>
  </si>
  <si>
    <t>新規会員</t>
  </si>
  <si>
    <t>会員登録入力数</t>
  </si>
  <si>
    <t>継続会員</t>
  </si>
  <si>
    <t>会員継続入力数</t>
  </si>
  <si>
    <t>退会者入力数</t>
  </si>
  <si>
    <t>検証結果</t>
  </si>
  <si>
    <t>第一弾：新規会員集計＝新規会員登録入力数</t>
  </si>
  <si>
    <t>第二弾：継続会員集計＝継続会員継続入力数</t>
  </si>
  <si>
    <t>第三弾：支部情報集計＝新規集計+継続集計</t>
  </si>
  <si>
    <t>計</t>
  </si>
  <si>
    <t>姓あり</t>
  </si>
  <si>
    <t>○</t>
  </si>
  <si>
    <t>性別</t>
  </si>
  <si>
    <t>性別</t>
  </si>
  <si>
    <t>会員登録入力数</t>
  </si>
  <si>
    <t>二重入力数</t>
  </si>
  <si>
    <t>未入力数</t>
  </si>
  <si>
    <t>　</t>
  </si>
  <si>
    <r>
      <t>※会員登録入力数については、</t>
    </r>
    <r>
      <rPr>
        <b/>
        <sz val="10"/>
        <rFont val="ＭＳ 明朝"/>
        <family val="1"/>
      </rPr>
      <t>｢姓」</t>
    </r>
    <r>
      <rPr>
        <sz val="10"/>
        <rFont val="ＭＳ 明朝"/>
        <family val="1"/>
      </rPr>
      <t>の入力及び</t>
    </r>
    <r>
      <rPr>
        <b/>
        <sz val="10"/>
        <rFont val="ＭＳ 明朝"/>
        <family val="1"/>
      </rPr>
      <t>「会員登録料」</t>
    </r>
    <r>
      <rPr>
        <sz val="10"/>
        <rFont val="ＭＳ 明朝"/>
        <family val="1"/>
      </rPr>
      <t>の選択がされている会員様のカウント。</t>
    </r>
  </si>
  <si>
    <r>
      <t>※会員継続入力数については、</t>
    </r>
    <r>
      <rPr>
        <b/>
        <sz val="10"/>
        <rFont val="ＭＳ 明朝"/>
        <family val="1"/>
      </rPr>
      <t>「会員登録料」</t>
    </r>
    <r>
      <rPr>
        <sz val="10"/>
        <rFont val="ＭＳ 明朝"/>
        <family val="1"/>
      </rPr>
      <t>の選択がされている会員様のカウント。</t>
    </r>
  </si>
  <si>
    <r>
      <t>※退会者入力数については、</t>
    </r>
    <r>
      <rPr>
        <b/>
        <sz val="10"/>
        <rFont val="ＭＳ 明朝"/>
        <family val="1"/>
      </rPr>
      <t>「退会者」</t>
    </r>
    <r>
      <rPr>
        <sz val="10"/>
        <rFont val="ＭＳ 明朝"/>
        <family val="1"/>
      </rPr>
      <t>の選択がされている会員様のカウント。</t>
    </r>
  </si>
  <si>
    <t>★最終確認用</t>
  </si>
  <si>
    <t>支部情報</t>
  </si>
  <si>
    <t>支部番号</t>
  </si>
  <si>
    <t>[訂正]</t>
  </si>
  <si>
    <t>住所</t>
  </si>
  <si>
    <t>都道府県</t>
  </si>
  <si>
    <t>携帯番号</t>
  </si>
  <si>
    <t>ＨＰアドレス</t>
  </si>
  <si>
    <t>e-mailアドレス</t>
  </si>
  <si>
    <t>（ＰＣのみ）</t>
  </si>
  <si>
    <t>納入連絡</t>
  </si>
  <si>
    <t>振込金額</t>
  </si>
  <si>
    <t>×</t>
  </si>
  <si>
    <t>事務担当者名</t>
  </si>
  <si>
    <t>[氏　　名]</t>
  </si>
  <si>
    <t>住　　　所</t>
  </si>
  <si>
    <t>郵便番号</t>
  </si>
  <si>
    <t>市区</t>
  </si>
  <si>
    <t>和道流空手道連盟　支部情報　確認書</t>
  </si>
  <si>
    <t>セイ</t>
  </si>
  <si>
    <t>メイ</t>
  </si>
  <si>
    <t>支部長名</t>
  </si>
  <si>
    <t>支部名/大学名</t>
  </si>
  <si>
    <t>〒</t>
  </si>
  <si>
    <t>市区</t>
  </si>
  <si>
    <t>[訂正]</t>
  </si>
  <si>
    <t>町村</t>
  </si>
  <si>
    <t>建物名</t>
  </si>
  <si>
    <t>ＴＥＬ番号</t>
  </si>
  <si>
    <t>-</t>
  </si>
  <si>
    <t>ＦＡＸ番号</t>
  </si>
  <si>
    <r>
      <t xml:space="preserve">通知等
送付先
</t>
    </r>
    <r>
      <rPr>
        <sz val="10"/>
        <rFont val="ＭＳ 明朝"/>
        <family val="1"/>
      </rPr>
      <t>（○を記載）</t>
    </r>
  </si>
  <si>
    <t>支部長</t>
  </si>
  <si>
    <t>事務担当</t>
  </si>
  <si>
    <t>　※送付先に記入がない場合、事務担当者を設置した支部には、連盟通知や全国大会申込書等を事務担当者宛に送付します。
　　事務担当者を設置しない支部は従来どおり支部長宛に書類等の送付を致します。</t>
  </si>
  <si>
    <t>以上</t>
  </si>
  <si>
    <r>
      <t xml:space="preserve">納入方法
</t>
    </r>
    <r>
      <rPr>
        <sz val="10"/>
        <rFont val="ＭＳ 明朝"/>
        <family val="1"/>
      </rPr>
      <t>（○を記載）</t>
    </r>
  </si>
  <si>
    <t>現金書留</t>
  </si>
  <si>
    <t>年</t>
  </si>
  <si>
    <t>月</t>
  </si>
  <si>
    <t>日</t>
  </si>
  <si>
    <t>一　　　般</t>
  </si>
  <si>
    <t>＝</t>
  </si>
  <si>
    <t>高校生以下</t>
  </si>
  <si>
    <t>合計</t>
  </si>
  <si>
    <t>セイ</t>
  </si>
  <si>
    <t>メイ</t>
  </si>
  <si>
    <t>支部長名</t>
  </si>
  <si>
    <t>名</t>
  </si>
  <si>
    <t>支部名/大学名</t>
  </si>
  <si>
    <t>[フリガナ]</t>
  </si>
  <si>
    <t>セイ</t>
  </si>
  <si>
    <t>メイ</t>
  </si>
  <si>
    <t>都道府県</t>
  </si>
  <si>
    <t>町村</t>
  </si>
  <si>
    <t>建物名</t>
  </si>
  <si>
    <t>ＴＥＬ番号</t>
  </si>
  <si>
    <t>-</t>
  </si>
  <si>
    <t>ＦＡＸ番号</t>
  </si>
  <si>
    <t>する</t>
  </si>
  <si>
    <t>しない</t>
  </si>
  <si>
    <t>事務担当者の設置</t>
  </si>
  <si>
    <t>支部長</t>
  </si>
  <si>
    <t>通知等送付先</t>
  </si>
  <si>
    <t>銀行振込</t>
  </si>
  <si>
    <t>現金書留</t>
  </si>
  <si>
    <t>納入方法</t>
  </si>
  <si>
    <t>http://</t>
  </si>
  <si>
    <t>-</t>
  </si>
  <si>
    <t>今年</t>
  </si>
  <si>
    <t>消さないで下さい</t>
  </si>
  <si>
    <t>○を
記載</t>
  </si>
  <si>
    <t xml:space="preserve">   銀行振込</t>
  </si>
  <si>
    <t>和道流空手道連盟　会員登録申込書（継続）</t>
  </si>
  <si>
    <t>高校生以下
（1,000円）</t>
  </si>
  <si>
    <t>一般
（2,000円）</t>
  </si>
  <si>
    <t>備考</t>
  </si>
  <si>
    <t>※「退会」を選択すると集計されませんのでご注意ください。</t>
  </si>
  <si>
    <r>
      <t>○会員継続　</t>
    </r>
    <r>
      <rPr>
        <sz val="11"/>
        <color indexed="10"/>
        <rFont val="ＭＳ 明朝"/>
        <family val="1"/>
      </rPr>
      <t>※「退会」を選択すると集計されませんのでご注意ください。</t>
    </r>
  </si>
  <si>
    <t>※自動計算</t>
  </si>
  <si>
    <t>今年は、
留学の為、
高校です。</t>
  </si>
  <si>
    <t>今年は、
留学の為、
高校です。</t>
  </si>
  <si>
    <t>新規</t>
  </si>
  <si>
    <t>継続</t>
  </si>
  <si>
    <r>
      <t>事務担当者情報　</t>
    </r>
    <r>
      <rPr>
        <sz val="11"/>
        <color indexed="10"/>
        <rFont val="HG創英角ｺﾞｼｯｸUB"/>
        <family val="3"/>
      </rPr>
      <t>訂正の場合は、上書きして下さい。</t>
    </r>
  </si>
  <si>
    <r>
      <t xml:space="preserve">年齢
</t>
    </r>
    <r>
      <rPr>
        <sz val="10"/>
        <color indexed="10"/>
        <rFont val="ＭＳ 明朝"/>
        <family val="1"/>
      </rPr>
      <t>※自動計算</t>
    </r>
  </si>
  <si>
    <r>
      <t xml:space="preserve">学年
</t>
    </r>
    <r>
      <rPr>
        <sz val="10"/>
        <color indexed="10"/>
        <rFont val="ＭＳ 明朝"/>
        <family val="1"/>
      </rPr>
      <t>※自動計算</t>
    </r>
  </si>
  <si>
    <r>
      <t xml:space="preserve">会員登録料
</t>
    </r>
    <r>
      <rPr>
        <sz val="10"/>
        <color indexed="10"/>
        <rFont val="ＭＳ 明朝"/>
        <family val="1"/>
      </rPr>
      <t>※自動計算</t>
    </r>
  </si>
  <si>
    <t>年</t>
  </si>
  <si>
    <t>日</t>
  </si>
  <si>
    <r>
      <t>提出日</t>
    </r>
    <r>
      <rPr>
        <sz val="12"/>
        <rFont val="ＭＳ 明朝"/>
        <family val="1"/>
      </rPr>
      <t>（西暦）</t>
    </r>
  </si>
  <si>
    <t>振込予定日（西暦）</t>
  </si>
  <si>
    <r>
      <t>事務担当者の
有　　　　無
（</t>
    </r>
    <r>
      <rPr>
        <sz val="10"/>
        <rFont val="ＭＳ 明朝"/>
        <family val="1"/>
      </rPr>
      <t>○を記載）</t>
    </r>
  </si>
  <si>
    <t>有</t>
  </si>
  <si>
    <t>無</t>
  </si>
  <si>
    <t>[有]の場合は、下の事務担当者欄に記載して下さい。</t>
  </si>
  <si>
    <t>事務担当者を記載して下さい。　</t>
  </si>
  <si>
    <t>　</t>
  </si>
  <si>
    <t>W-00-00</t>
  </si>
  <si>
    <t>W-00-01</t>
  </si>
  <si>
    <t>W-02-01</t>
  </si>
  <si>
    <t>W-02-02</t>
  </si>
  <si>
    <t>W-02-03</t>
  </si>
  <si>
    <t>W-02-04</t>
  </si>
  <si>
    <t>W-02-05</t>
  </si>
  <si>
    <t>W-02-07</t>
  </si>
  <si>
    <t>W-02-09</t>
  </si>
  <si>
    <t>W-02-10</t>
  </si>
  <si>
    <t>W-02-11</t>
  </si>
  <si>
    <t>W-02-13</t>
  </si>
  <si>
    <t>W-02-14</t>
  </si>
  <si>
    <t>W-02-15</t>
  </si>
  <si>
    <t>W-02-16</t>
  </si>
  <si>
    <t>W-02-17</t>
  </si>
  <si>
    <t>W-02-18</t>
  </si>
  <si>
    <t>W-02-19</t>
  </si>
  <si>
    <t>W-02-20</t>
  </si>
  <si>
    <t>W-02-22</t>
  </si>
  <si>
    <t>W-02-23</t>
  </si>
  <si>
    <t>W-02-24</t>
  </si>
  <si>
    <t>W-02-25</t>
  </si>
  <si>
    <t>W-02-26</t>
  </si>
  <si>
    <t>W-02-27</t>
  </si>
  <si>
    <t>W-02-28</t>
  </si>
  <si>
    <t>W-02-31</t>
  </si>
  <si>
    <t>W-02-32</t>
  </si>
  <si>
    <t>W-02-33</t>
  </si>
  <si>
    <t>W-02-34</t>
  </si>
  <si>
    <t>W-02-35</t>
  </si>
  <si>
    <t>W-03-01</t>
  </si>
  <si>
    <t>W-04-01</t>
  </si>
  <si>
    <t>W-04-02</t>
  </si>
  <si>
    <t>W-04-03</t>
  </si>
  <si>
    <t>W-04-06</t>
  </si>
  <si>
    <t>W-01-02</t>
  </si>
  <si>
    <t>W-01-03</t>
  </si>
  <si>
    <t>W-01-04</t>
  </si>
  <si>
    <t>W-01-05</t>
  </si>
  <si>
    <t>W-01-06</t>
  </si>
  <si>
    <t>W-01-07</t>
  </si>
  <si>
    <t>W-01-08</t>
  </si>
  <si>
    <t>W-01-09</t>
  </si>
  <si>
    <t>W-01-11</t>
  </si>
  <si>
    <t>W-01-12</t>
  </si>
  <si>
    <t>W-01-13</t>
  </si>
  <si>
    <t>W-01-14</t>
  </si>
  <si>
    <t>W-01-15</t>
  </si>
  <si>
    <t>W-01-16</t>
  </si>
  <si>
    <t>W-01-17</t>
  </si>
  <si>
    <t>W-01-18</t>
  </si>
  <si>
    <t>W-01-22</t>
  </si>
  <si>
    <t>W-05-02</t>
  </si>
  <si>
    <t>W-05-03</t>
  </si>
  <si>
    <t>W-05-06</t>
  </si>
  <si>
    <t>W-05-07</t>
  </si>
  <si>
    <t>W-05-08</t>
  </si>
  <si>
    <t>W-05-10</t>
  </si>
  <si>
    <t>W-05-11</t>
  </si>
  <si>
    <t>W-05-12</t>
  </si>
  <si>
    <t>W-05-13</t>
  </si>
  <si>
    <t>W-05-14</t>
  </si>
  <si>
    <t>W-05-15</t>
  </si>
  <si>
    <t>W-05-16</t>
  </si>
  <si>
    <t>W-05-17</t>
  </si>
  <si>
    <t>W-05-18</t>
  </si>
  <si>
    <t>W-05-19</t>
  </si>
  <si>
    <t>W-05-20</t>
  </si>
  <si>
    <t>W-05-21</t>
  </si>
  <si>
    <t>W-05-22</t>
  </si>
  <si>
    <t>W-05-23</t>
  </si>
  <si>
    <t>W-05-25</t>
  </si>
  <si>
    <t>W-05-26</t>
  </si>
  <si>
    <t>W-05-28</t>
  </si>
  <si>
    <t>W-05-29</t>
  </si>
  <si>
    <t>W-05-30</t>
  </si>
  <si>
    <t>W-05-31</t>
  </si>
  <si>
    <t>W-06-01</t>
  </si>
  <si>
    <t>W-06-03</t>
  </si>
  <si>
    <t>W-06-04</t>
  </si>
  <si>
    <t>W-06-06</t>
  </si>
  <si>
    <t>W-06-08</t>
  </si>
  <si>
    <t>W-06-10</t>
  </si>
  <si>
    <t>W-06-11</t>
  </si>
  <si>
    <t>W-06-12</t>
  </si>
  <si>
    <t>W-07-01</t>
  </si>
  <si>
    <t>W-07-03</t>
  </si>
  <si>
    <t>W-08-01</t>
  </si>
  <si>
    <t>W-09-01</t>
  </si>
  <si>
    <t>W-09-02</t>
  </si>
  <si>
    <t>W-09-03</t>
  </si>
  <si>
    <t>W-09-05</t>
  </si>
  <si>
    <t>W-09-06</t>
  </si>
  <si>
    <t>W-09-07</t>
  </si>
  <si>
    <t>W-09-09</t>
  </si>
  <si>
    <t>W-09-10</t>
  </si>
  <si>
    <t>W-09-11</t>
  </si>
  <si>
    <t>W-09-12</t>
  </si>
  <si>
    <t>W-10-01</t>
  </si>
  <si>
    <t>W-10-02</t>
  </si>
  <si>
    <t>W-10-03</t>
  </si>
  <si>
    <t>W-10-04</t>
  </si>
  <si>
    <t>W-11-01</t>
  </si>
  <si>
    <t>W-11-02</t>
  </si>
  <si>
    <t>W-11-03</t>
  </si>
  <si>
    <t>W-11-04</t>
  </si>
  <si>
    <t>W-11-05</t>
  </si>
  <si>
    <t>W-11-06</t>
  </si>
  <si>
    <t>W-11-07</t>
  </si>
  <si>
    <t>W-11-08</t>
  </si>
  <si>
    <t>W-11-09</t>
  </si>
  <si>
    <t>W-11-10</t>
  </si>
  <si>
    <t>W-11-11</t>
  </si>
  <si>
    <t>W-11-12</t>
  </si>
  <si>
    <t>W-11-13</t>
  </si>
  <si>
    <t>W-11-14</t>
  </si>
  <si>
    <t>W-11-15</t>
  </si>
  <si>
    <t>W-11-16</t>
  </si>
  <si>
    <t>W-11-17</t>
  </si>
  <si>
    <t>W-12-01</t>
  </si>
  <si>
    <t>W-13-01</t>
  </si>
  <si>
    <t>W-13-02</t>
  </si>
  <si>
    <t>W-14-01</t>
  </si>
  <si>
    <t>W-14-02</t>
  </si>
  <si>
    <t>W-14-03</t>
  </si>
  <si>
    <t>W-14-04</t>
  </si>
  <si>
    <t>W-14-05</t>
  </si>
  <si>
    <t>W-14-06</t>
  </si>
  <si>
    <t>W-14-07</t>
  </si>
  <si>
    <t>W-14-08</t>
  </si>
  <si>
    <t>W-15-01</t>
  </si>
  <si>
    <t>W-15-02</t>
  </si>
  <si>
    <t>W-15-04</t>
  </si>
  <si>
    <t>W-15-05</t>
  </si>
  <si>
    <t>W-15-06</t>
  </si>
  <si>
    <t>W-15-07</t>
  </si>
  <si>
    <t>W-15-08</t>
  </si>
  <si>
    <t>W-16-01</t>
  </si>
  <si>
    <t>W-16-03</t>
  </si>
  <si>
    <t>W-17-01</t>
  </si>
  <si>
    <t>W-17-02</t>
  </si>
  <si>
    <t>W-18-01</t>
  </si>
  <si>
    <t>W-18-03</t>
  </si>
  <si>
    <t>W-18-04</t>
  </si>
  <si>
    <t>W-19-01</t>
  </si>
  <si>
    <t>W-19-02</t>
  </si>
  <si>
    <t>W-20-01</t>
  </si>
  <si>
    <t>W-20-02</t>
  </si>
  <si>
    <t>W-20-03</t>
  </si>
  <si>
    <t>W-21-01</t>
  </si>
  <si>
    <t>W-21-02</t>
  </si>
  <si>
    <t>W-21-03</t>
  </si>
  <si>
    <t>W-21-04</t>
  </si>
  <si>
    <t>W-21-06</t>
  </si>
  <si>
    <t>W-21-08</t>
  </si>
  <si>
    <t>W-21-10</t>
  </si>
  <si>
    <t>W-22-01</t>
  </si>
  <si>
    <t>W-23-01</t>
  </si>
  <si>
    <t>W-09-08</t>
  </si>
  <si>
    <t>W-06-07</t>
  </si>
  <si>
    <t>支部ＮＯ.を選択して下さい</t>
  </si>
  <si>
    <t>W-01-10</t>
  </si>
  <si>
    <t>W-12-02</t>
  </si>
  <si>
    <t>W-05-01</t>
  </si>
  <si>
    <t>W-14-09</t>
  </si>
  <si>
    <t>W-99-01</t>
  </si>
  <si>
    <t>W-99-02</t>
  </si>
  <si>
    <t>W-99-03</t>
  </si>
  <si>
    <t>W-99-04</t>
  </si>
  <si>
    <t>W-99-05</t>
  </si>
  <si>
    <t>W-99-06</t>
  </si>
  <si>
    <t>W-99-07</t>
  </si>
  <si>
    <t>W-99-08</t>
  </si>
  <si>
    <t>W-05-04</t>
  </si>
  <si>
    <t>W-05-05</t>
  </si>
  <si>
    <t>W-05-09</t>
  </si>
  <si>
    <t>W-01-19</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</si>
</sst>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才&quot;"/>
    <numFmt numFmtId="181" formatCode="0\ &quot;才&quot;"/>
    <numFmt numFmtId="182" formatCode="0&quot;年&quot;"/>
    <numFmt numFmtId="183" formatCode="[$-411]ggge&quot;年&quot;m&quot;月&quot;d&quot;日&quot;;@"/>
    <numFmt numFmtId="184" formatCode="0\ &quot;名&quot;"/>
    <numFmt numFmtId="185" formatCode="0&quot;　名&quot;"/>
    <numFmt numFmtId="186" formatCode="#,##0&quot;円&quot;"/>
    <numFmt numFmtId="187" formatCode="#,##0\ &quot;円&quot;"/>
    <numFmt numFmtId="188" formatCode="#,##0&quot; 円&quot;"/>
    <numFmt numFmtId="189" formatCode="0&quot; 名&quot;"/>
    <numFmt numFmtId="190" formatCode="#,##0\ &quot;名&quot;"/>
    <numFmt numFmtId="191" formatCode="&quot;〒&quot;###&quot;-&quot;####"/>
    <numFmt numFmtId="192" formatCode="&quot;〒&quot;####&quot;-&quot;####"/>
    <numFmt numFmtId="193" formatCode="&quot;〒&quot;000\-0000"/>
    <numFmt numFmtId="194" formatCode="#&quot;名&quot;"/>
    <numFmt numFmtId="195" formatCode="[&lt;=999]000;[&lt;=9999]000\-00;000\-0000"/>
    <numFmt numFmtId="196" formatCode="0_ &quot;名&quot;"/>
  </numFmts>
  <fonts count="104">
    <font>
      <sz val="11"/>
      <name val="ＭＳ Ｐゴシック"/>
      <family val="3"/>
    </font>
    <font>
      <sz val="12"/>
      <color indexed="8"/>
      <name val="ＭＳ 明朝"/>
      <family val="1"/>
    </font>
    <font>
      <sz val="12"/>
      <color indexed="8"/>
      <name val="ＭＳ Ｐゴシック"/>
      <family val="3"/>
    </font>
    <font>
      <sz val="12"/>
      <name val="Century"/>
      <family val="1"/>
    </font>
    <font>
      <sz val="12"/>
      <name val="ＭＳ 明朝"/>
      <family val="1"/>
    </font>
    <font>
      <sz val="12"/>
      <color indexed="8"/>
      <name val="Century"/>
      <family val="1"/>
    </font>
    <font>
      <sz val="10"/>
      <name val="ＭＳ 明朝"/>
      <family val="1"/>
    </font>
    <font>
      <sz val="6"/>
      <name val="ＭＳ Ｐゴシック"/>
      <family val="3"/>
    </font>
    <font>
      <sz val="14"/>
      <name val="ＭＳ 明朝"/>
      <family val="1"/>
    </font>
    <font>
      <sz val="18"/>
      <name val="HG創英角ｺﾞｼｯｸUB"/>
      <family val="3"/>
    </font>
    <font>
      <sz val="11"/>
      <name val="ＭＳ 明朝"/>
      <family val="1"/>
    </font>
    <font>
      <sz val="11.5"/>
      <name val="ＭＳ 明朝"/>
      <family val="1"/>
    </font>
    <font>
      <sz val="14"/>
      <name val="ＭＳ Ｐゴシック"/>
      <family val="3"/>
    </font>
    <font>
      <sz val="12"/>
      <name val="ＭＳ Ｐ明朝"/>
      <family val="1"/>
    </font>
    <font>
      <sz val="10"/>
      <color indexed="10"/>
      <name val="ＭＳ 明朝"/>
      <family val="1"/>
    </font>
    <font>
      <sz val="9"/>
      <name val="ＭＳ 明朝"/>
      <family val="1"/>
    </font>
    <font>
      <b/>
      <sz val="12"/>
      <name val="Century"/>
      <family val="1"/>
    </font>
    <font>
      <b/>
      <sz val="12"/>
      <name val="ＭＳ 明朝"/>
      <family val="1"/>
    </font>
    <font>
      <sz val="22"/>
      <name val="HG創英角ｺﾞｼｯｸUB"/>
      <family val="3"/>
    </font>
    <font>
      <sz val="14"/>
      <name val="Century"/>
      <family val="1"/>
    </font>
    <font>
      <sz val="11"/>
      <color indexed="10"/>
      <name val="ＭＳ 明朝"/>
      <family val="1"/>
    </font>
    <font>
      <sz val="10"/>
      <color indexed="63"/>
      <name val="ＭＳ 明朝"/>
      <family val="1"/>
    </font>
    <font>
      <sz val="12"/>
      <color indexed="63"/>
      <name val="ＭＳ 明朝"/>
      <family val="1"/>
    </font>
    <font>
      <sz val="14"/>
      <color indexed="63"/>
      <name val="ＭＳ 明朝"/>
      <family val="1"/>
    </font>
    <font>
      <sz val="12"/>
      <name val="ＭＳ Ｐゴシック"/>
      <family val="3"/>
    </font>
    <font>
      <b/>
      <sz val="14"/>
      <name val="ＭＳ 明朝"/>
      <family val="1"/>
    </font>
    <font>
      <b/>
      <sz val="11"/>
      <name val="ＭＳ 明朝"/>
      <family val="1"/>
    </font>
    <font>
      <b/>
      <sz val="10"/>
      <name val="ＭＳ 明朝"/>
      <family val="1"/>
    </font>
    <font>
      <sz val="9"/>
      <name val="ＭＳ Ｐゴシック"/>
      <family val="3"/>
    </font>
    <font>
      <b/>
      <sz val="9"/>
      <name val="ＭＳ Ｐゴシック"/>
      <family val="3"/>
    </font>
    <font>
      <sz val="9"/>
      <name val="ＭＳ ゴシック"/>
      <family val="3"/>
    </font>
    <font>
      <b/>
      <sz val="12"/>
      <color indexed="63"/>
      <name val="Century"/>
      <family val="1"/>
    </font>
    <font>
      <b/>
      <sz val="12"/>
      <color indexed="63"/>
      <name val="ＭＳ 明朝"/>
      <family val="1"/>
    </font>
    <font>
      <b/>
      <sz val="12"/>
      <color indexed="63"/>
      <name val="ＭＳ Ｐ明朝"/>
      <family val="1"/>
    </font>
    <font>
      <b/>
      <sz val="12"/>
      <name val="ＭＳ Ｐゴシック"/>
      <family val="3"/>
    </font>
    <font>
      <b/>
      <sz val="11"/>
      <color indexed="10"/>
      <name val="ＭＳ 明朝"/>
      <family val="1"/>
    </font>
    <font>
      <sz val="8"/>
      <name val="ＭＳ 明朝"/>
      <family val="1"/>
    </font>
    <font>
      <sz val="8"/>
      <name val="ＭＳ Ｐゴシック"/>
      <family val="3"/>
    </font>
    <font>
      <b/>
      <sz val="8"/>
      <color indexed="10"/>
      <name val="ＭＳ Ｐゴシック"/>
      <family val="3"/>
    </font>
    <font>
      <b/>
      <sz val="8"/>
      <name val="ＭＳ Ｐゴシック"/>
      <family val="3"/>
    </font>
    <font>
      <sz val="9"/>
      <color indexed="63"/>
      <name val="ＭＳ 明朝"/>
      <family val="1"/>
    </font>
    <font>
      <b/>
      <sz val="10"/>
      <color indexed="63"/>
      <name val="ＭＳ 明朝"/>
      <family val="1"/>
    </font>
    <font>
      <sz val="10"/>
      <color indexed="8"/>
      <name val="ＭＳ 明朝"/>
      <family val="1"/>
    </font>
    <font>
      <sz val="12"/>
      <color indexed="23"/>
      <name val="ＭＳ 明朝"/>
      <family val="1"/>
    </font>
    <font>
      <u val="single"/>
      <sz val="11"/>
      <color indexed="12"/>
      <name val="ＭＳ Ｐゴシック"/>
      <family val="3"/>
    </font>
    <font>
      <u val="single"/>
      <sz val="11"/>
      <color indexed="36"/>
      <name val="ＭＳ Ｐゴシック"/>
      <family val="3"/>
    </font>
    <font>
      <sz val="11"/>
      <color indexed="10"/>
      <name val="HG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0"/>
      <name val="ＭＳ 明朝"/>
      <family val="1"/>
    </font>
    <font>
      <sz val="14"/>
      <color indexed="10"/>
      <name val="ＭＳ 明朝"/>
      <family val="1"/>
    </font>
    <font>
      <sz val="12"/>
      <color indexed="22"/>
      <name val="ＭＳ 明朝"/>
      <family val="1"/>
    </font>
    <font>
      <sz val="11"/>
      <color indexed="22"/>
      <name val="ＭＳ Ｐゴシック"/>
      <family val="3"/>
    </font>
    <font>
      <sz val="11"/>
      <color indexed="22"/>
      <name val="ＭＳ 明朝"/>
      <family val="1"/>
    </font>
    <font>
      <sz val="12"/>
      <color indexed="10"/>
      <name val="ＭＳ 明朝"/>
      <family val="1"/>
    </font>
    <font>
      <sz val="9"/>
      <color indexed="10"/>
      <name val="ＭＳ Ｐゴシック"/>
      <family val="3"/>
    </font>
    <font>
      <sz val="12"/>
      <color indexed="10"/>
      <name val="Century"/>
      <family val="1"/>
    </font>
    <font>
      <sz val="9"/>
      <color indexed="10"/>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
      <b/>
      <sz val="18"/>
      <color rgb="FFFF0000"/>
      <name val="ＭＳ 明朝"/>
      <family val="1"/>
    </font>
    <font>
      <sz val="11"/>
      <color rgb="FFFF0000"/>
      <name val="ＭＳ 明朝"/>
      <family val="1"/>
    </font>
    <font>
      <sz val="10"/>
      <color rgb="FFFF0000"/>
      <name val="ＭＳ 明朝"/>
      <family val="1"/>
    </font>
    <font>
      <sz val="14"/>
      <color rgb="FFFF0000"/>
      <name val="ＭＳ 明朝"/>
      <family val="1"/>
    </font>
    <font>
      <sz val="12"/>
      <color theme="0" tint="-0.04997999966144562"/>
      <name val="ＭＳ 明朝"/>
      <family val="1"/>
    </font>
    <font>
      <sz val="11"/>
      <color theme="0" tint="-0.04997999966144562"/>
      <name val="ＭＳ Ｐゴシック"/>
      <family val="3"/>
    </font>
    <font>
      <sz val="11"/>
      <color theme="0" tint="-0.04997999966144562"/>
      <name val="ＭＳ 明朝"/>
      <family val="1"/>
    </font>
    <font>
      <sz val="12"/>
      <color rgb="FFFF0000"/>
      <name val="ＭＳ 明朝"/>
      <family val="1"/>
    </font>
    <font>
      <sz val="9"/>
      <color rgb="FFFF0000"/>
      <name val="ＭＳ Ｐゴシック"/>
      <family val="3"/>
    </font>
    <font>
      <sz val="11"/>
      <color rgb="FFFF0000"/>
      <name val="ＭＳ Ｐゴシック"/>
      <family val="3"/>
    </font>
    <font>
      <sz val="12"/>
      <color rgb="FFFF0000"/>
      <name val="Century"/>
      <family val="1"/>
    </font>
    <font>
      <sz val="9"/>
      <color rgb="FFFF0000"/>
      <name val="ＭＳ 明朝"/>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52"/>
        <bgColor indexed="64"/>
      </patternFill>
    </fill>
    <fill>
      <patternFill patternType="solid">
        <fgColor rgb="FFFFFF00"/>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rgb="FFCCFFFF"/>
        <bgColor indexed="64"/>
      </patternFill>
    </fill>
    <fill>
      <patternFill patternType="solid">
        <fgColor rgb="FFFFFF99"/>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dotted"/>
      <right style="thin"/>
      <top style="thin"/>
      <bottom style="hair"/>
    </border>
    <border>
      <left style="thin"/>
      <right style="thin"/>
      <top style="thin"/>
      <bottom>
        <color indexed="63"/>
      </bottom>
    </border>
    <border>
      <left style="thin"/>
      <right>
        <color indexed="63"/>
      </right>
      <top style="hair"/>
      <bottom style="thin"/>
    </border>
    <border>
      <left style="dotted"/>
      <right style="thin"/>
      <top style="hair"/>
      <bottom style="thin"/>
    </border>
    <border>
      <left style="thin"/>
      <right>
        <color indexed="63"/>
      </right>
      <top>
        <color indexed="63"/>
      </top>
      <bottom>
        <color indexed="63"/>
      </bottom>
    </border>
    <border>
      <left style="dotted"/>
      <right style="thin"/>
      <top>
        <color indexed="63"/>
      </top>
      <bottom>
        <color indexed="63"/>
      </bottom>
    </border>
    <border>
      <left style="thin"/>
      <right>
        <color indexed="63"/>
      </right>
      <top style="dotted"/>
      <bottom style="thin"/>
    </border>
    <border>
      <left style="dotted"/>
      <right style="thin"/>
      <top style="dotted"/>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dotted"/>
    </border>
    <border>
      <left style="dotted"/>
      <right>
        <color indexed="63"/>
      </right>
      <top style="thin"/>
      <bottom style="dotted"/>
    </border>
    <border>
      <left style="dotted"/>
      <right>
        <color indexed="63"/>
      </right>
      <top>
        <color indexed="63"/>
      </top>
      <bottom>
        <color indexed="63"/>
      </bottom>
    </border>
    <border>
      <left style="thin"/>
      <right style="dotted"/>
      <top style="dotted"/>
      <bottom style="thin"/>
    </border>
    <border>
      <left>
        <color indexed="63"/>
      </left>
      <right style="dotted"/>
      <top>
        <color indexed="63"/>
      </top>
      <bottom>
        <color indexed="63"/>
      </bottom>
    </border>
    <border>
      <left style="thin"/>
      <right style="dotted"/>
      <top>
        <color indexed="63"/>
      </top>
      <bottom>
        <color indexed="63"/>
      </bottom>
    </border>
    <border>
      <left style="thin"/>
      <right style="dotted"/>
      <top style="thin"/>
      <bottom style="dotted"/>
    </border>
    <border>
      <left style="dotted"/>
      <right style="thin"/>
      <top style="thin"/>
      <bottom style="dotted"/>
    </border>
    <border>
      <left style="thin"/>
      <right>
        <color indexed="63"/>
      </right>
      <top>
        <color indexed="63"/>
      </top>
      <bottom style="thin"/>
    </border>
    <border>
      <left style="dotted"/>
      <right>
        <color indexed="63"/>
      </right>
      <top>
        <color indexed="63"/>
      </top>
      <bottom style="thin"/>
    </border>
    <border>
      <left style="thin"/>
      <right style="thin"/>
      <top style="double"/>
      <bottom style="thin"/>
    </border>
    <border>
      <left>
        <color indexed="63"/>
      </left>
      <right>
        <color indexed="63"/>
      </right>
      <top style="double"/>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color indexed="63"/>
      </right>
      <top style="dotted"/>
      <bottom style="thin"/>
    </border>
    <border>
      <left style="thin"/>
      <right style="thin"/>
      <top>
        <color indexed="63"/>
      </top>
      <bottom>
        <color indexed="63"/>
      </bottom>
    </border>
    <border>
      <left>
        <color indexed="63"/>
      </left>
      <right>
        <color indexed="63"/>
      </right>
      <top style="thin"/>
      <bottom style="dotted"/>
    </border>
    <border>
      <left style="thin"/>
      <right style="thin"/>
      <top>
        <color indexed="63"/>
      </top>
      <bottom style="double"/>
    </border>
    <border>
      <left style="dotted"/>
      <right style="thin"/>
      <top>
        <color indexed="63"/>
      </top>
      <bottom style="thin"/>
    </border>
    <border>
      <left style="thin"/>
      <right>
        <color indexed="63"/>
      </right>
      <top>
        <color indexed="63"/>
      </top>
      <bottom style="dotted"/>
    </border>
    <border>
      <left style="dotted"/>
      <right style="thin"/>
      <top>
        <color indexed="63"/>
      </top>
      <bottom style="dotted"/>
    </border>
    <border>
      <left style="thin"/>
      <right style="hair"/>
      <top style="hair"/>
      <bottom style="thin"/>
    </border>
    <border>
      <left>
        <color indexed="63"/>
      </left>
      <right style="thin"/>
      <top>
        <color indexed="63"/>
      </top>
      <bottom style="thin"/>
    </border>
    <border>
      <left>
        <color indexed="63"/>
      </left>
      <right style="thin"/>
      <top style="thin"/>
      <bottom>
        <color indexed="63"/>
      </bottom>
    </border>
    <border>
      <left style="thin"/>
      <right style="hair"/>
      <top style="hair"/>
      <bottom style="hair"/>
    </border>
    <border>
      <left style="dotted"/>
      <right style="dotted"/>
      <top>
        <color indexed="63"/>
      </top>
      <bottom>
        <color indexed="63"/>
      </bottom>
    </border>
    <border>
      <left style="dotted"/>
      <right>
        <color indexed="63"/>
      </right>
      <top>
        <color indexed="63"/>
      </top>
      <bottom style="dotted"/>
    </border>
    <border>
      <left style="hair"/>
      <right>
        <color indexed="63"/>
      </right>
      <top>
        <color indexed="63"/>
      </top>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color indexed="63"/>
      </right>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color indexed="63"/>
      </left>
      <right style="hair"/>
      <top>
        <color indexed="63"/>
      </top>
      <bottom>
        <color indexed="63"/>
      </bottom>
    </border>
    <border>
      <left style="thin"/>
      <right style="thin"/>
      <top style="dotted"/>
      <bottom style="thin"/>
    </border>
    <border>
      <left>
        <color indexed="63"/>
      </left>
      <right>
        <color indexed="63"/>
      </right>
      <top style="hair"/>
      <bottom>
        <color indexed="63"/>
      </bottom>
    </border>
    <border>
      <left>
        <color indexed="63"/>
      </left>
      <right style="thin"/>
      <top style="double"/>
      <bottom style="thin"/>
    </border>
    <border>
      <left style="hair"/>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color indexed="63"/>
      </top>
      <bottom style="hair">
        <color indexed="8"/>
      </bottom>
    </border>
    <border>
      <left>
        <color indexed="63"/>
      </left>
      <right>
        <color indexed="63"/>
      </right>
      <top>
        <color indexed="63"/>
      </top>
      <bottom style="hair">
        <color indexed="8"/>
      </bottom>
    </border>
    <border>
      <left>
        <color indexed="63"/>
      </left>
      <right style="hair"/>
      <top>
        <color indexed="63"/>
      </top>
      <bottom style="hair">
        <color indexed="8"/>
      </bottom>
    </border>
    <border diagonalUp="1">
      <left style="hair"/>
      <right>
        <color indexed="63"/>
      </right>
      <top style="hair"/>
      <bottom style="hair"/>
      <diagonal style="hair"/>
    </border>
    <border diagonalUp="1">
      <left>
        <color indexed="63"/>
      </left>
      <right style="hair"/>
      <top style="hair"/>
      <bottom style="hair"/>
      <diagonal style="hair"/>
    </border>
    <border>
      <left style="hair">
        <color indexed="9"/>
      </left>
      <right style="hair">
        <color indexed="9"/>
      </right>
      <top style="hair">
        <color indexed="8"/>
      </top>
      <bottom style="hair">
        <color indexed="9"/>
      </bottom>
    </border>
    <border>
      <left style="hair">
        <color indexed="9"/>
      </left>
      <right style="hair">
        <color indexed="8"/>
      </right>
      <top style="hair">
        <color indexed="8"/>
      </top>
      <bottom style="hair">
        <color indexed="9"/>
      </bottom>
    </border>
    <border>
      <left style="hair">
        <color indexed="9"/>
      </left>
      <right style="hair">
        <color indexed="9"/>
      </right>
      <top style="hair">
        <color indexed="9"/>
      </top>
      <bottom style="hair">
        <color indexed="8"/>
      </bottom>
    </border>
    <border>
      <left style="hair">
        <color indexed="9"/>
      </left>
      <right style="hair">
        <color indexed="8"/>
      </right>
      <top style="hair">
        <color indexed="9"/>
      </top>
      <bottom style="hair">
        <color indexed="8"/>
      </bottom>
    </border>
    <border>
      <left style="hair"/>
      <right style="hair"/>
      <top>
        <color indexed="63"/>
      </top>
      <bottom>
        <color indexed="63"/>
      </bottom>
    </border>
    <border>
      <left style="hair">
        <color indexed="8"/>
      </left>
      <right style="hair"/>
      <top style="hair">
        <color indexed="8"/>
      </top>
      <bottom>
        <color indexed="63"/>
      </bottom>
    </border>
    <border>
      <left style="hair">
        <color indexed="8"/>
      </left>
      <right style="hair"/>
      <top>
        <color indexed="63"/>
      </top>
      <bottom style="hair">
        <color indexed="8"/>
      </bottom>
    </border>
    <border>
      <left style="thin"/>
      <right style="hair"/>
      <top style="thin"/>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style="thin"/>
    </border>
    <border>
      <left style="thin"/>
      <right>
        <color indexed="63"/>
      </right>
      <top style="thin"/>
      <bottom style="hair"/>
    </border>
    <border>
      <left>
        <color indexed="63"/>
      </left>
      <right style="thin"/>
      <top style="thin"/>
      <bottom style="hair"/>
    </border>
    <border>
      <left style="dotted"/>
      <right style="thin"/>
      <top style="thin"/>
      <bottom>
        <color indexed="63"/>
      </bottom>
    </border>
    <border>
      <left>
        <color indexed="63"/>
      </left>
      <right style="thin"/>
      <top style="thin"/>
      <bottom style="dotted"/>
    </border>
    <border>
      <left style="thin"/>
      <right style="dotted"/>
      <top style="thin"/>
      <bottom>
        <color indexed="63"/>
      </bottom>
    </border>
    <border>
      <left style="thin"/>
      <right style="dotted"/>
      <top>
        <color indexed="63"/>
      </top>
      <bottom style="thin"/>
    </border>
    <border>
      <left>
        <color indexed="63"/>
      </left>
      <right style="dotted"/>
      <top style="thin"/>
      <bottom style="dotted"/>
    </border>
    <border>
      <left>
        <color indexed="63"/>
      </left>
      <right style="dotted"/>
      <top style="dotted"/>
      <bottom style="thin"/>
    </border>
    <border>
      <left style="dashed"/>
      <right style="thin"/>
      <top style="thin"/>
      <bottom>
        <color indexed="63"/>
      </bottom>
    </border>
    <border>
      <left style="dashed"/>
      <right style="thin"/>
      <top>
        <color indexed="63"/>
      </top>
      <bottom style="thin"/>
    </border>
    <border>
      <left>
        <color indexed="63"/>
      </left>
      <right style="thin"/>
      <top style="dotted"/>
      <bottom style="thin"/>
    </border>
    <border>
      <left style="dotted"/>
      <right>
        <color indexed="63"/>
      </right>
      <top style="thin"/>
      <bottom>
        <color indexed="63"/>
      </bottom>
    </border>
    <border>
      <left style="dotted"/>
      <right>
        <color indexed="63"/>
      </right>
      <top style="dott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45" fillId="0" borderId="0" applyNumberFormat="0" applyFill="0" applyBorder="0" applyAlignment="0" applyProtection="0"/>
    <xf numFmtId="0" fontId="90" fillId="32" borderId="0" applyNumberFormat="0" applyBorder="0" applyAlignment="0" applyProtection="0"/>
  </cellStyleXfs>
  <cellXfs count="571">
    <xf numFmtId="0" fontId="0" fillId="0" borderId="0" xfId="0" applyAlignment="1">
      <alignment vertical="center"/>
    </xf>
    <xf numFmtId="0" fontId="0" fillId="33" borderId="0" xfId="0" applyFill="1" applyAlignment="1">
      <alignment vertical="center"/>
    </xf>
    <xf numFmtId="0" fontId="0" fillId="34" borderId="0" xfId="0" applyFill="1" applyBorder="1" applyAlignment="1" applyProtection="1">
      <alignment vertical="center"/>
      <protection/>
    </xf>
    <xf numFmtId="0" fontId="0" fillId="34" borderId="0" xfId="0" applyFill="1" applyAlignment="1" applyProtection="1">
      <alignment vertical="center"/>
      <protection/>
    </xf>
    <xf numFmtId="0" fontId="4" fillId="34" borderId="0" xfId="0" applyFont="1" applyFill="1" applyBorder="1" applyAlignment="1" applyProtection="1">
      <alignment horizontal="right" vertical="center"/>
      <protection/>
    </xf>
    <xf numFmtId="0" fontId="4" fillId="34" borderId="10"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wrapText="1"/>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187" fontId="3" fillId="34" borderId="20" xfId="0" applyNumberFormat="1" applyFont="1" applyFill="1" applyBorder="1" applyAlignment="1" applyProtection="1">
      <alignment horizontal="left" vertical="center" wrapText="1"/>
      <protection/>
    </xf>
    <xf numFmtId="187" fontId="3" fillId="34" borderId="21" xfId="0" applyNumberFormat="1" applyFont="1" applyFill="1" applyBorder="1" applyAlignment="1" applyProtection="1">
      <alignment horizontal="left" vertical="center" wrapText="1"/>
      <protection/>
    </xf>
    <xf numFmtId="0" fontId="4" fillId="34" borderId="0" xfId="0" applyFont="1" applyFill="1" applyAlignment="1" applyProtection="1">
      <alignment horizontal="left" vertical="center"/>
      <protection/>
    </xf>
    <xf numFmtId="0" fontId="4" fillId="34" borderId="0" xfId="0" applyFont="1" applyFill="1" applyBorder="1" applyAlignment="1" applyProtection="1">
      <alignment horizontal="left" vertical="center"/>
      <protection/>
    </xf>
    <xf numFmtId="0" fontId="6" fillId="34" borderId="22" xfId="0" applyFont="1" applyFill="1" applyBorder="1" applyAlignment="1" applyProtection="1">
      <alignment horizontal="center" vertical="center" wrapText="1"/>
      <protection/>
    </xf>
    <xf numFmtId="0" fontId="6" fillId="34" borderId="23"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4" fillId="34" borderId="24" xfId="0" applyFont="1" applyFill="1" applyBorder="1" applyAlignment="1" applyProtection="1">
      <alignment horizontal="center" vertical="center" wrapText="1"/>
      <protection/>
    </xf>
    <xf numFmtId="0" fontId="4" fillId="34" borderId="25" xfId="0" applyFont="1" applyFill="1" applyBorder="1" applyAlignment="1" applyProtection="1">
      <alignment horizontal="center" vertical="center" wrapText="1"/>
      <protection/>
    </xf>
    <xf numFmtId="0" fontId="4" fillId="34" borderId="19"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center" wrapText="1"/>
      <protection/>
    </xf>
    <xf numFmtId="0" fontId="4" fillId="34" borderId="27" xfId="0" applyFont="1" applyFill="1" applyBorder="1" applyAlignment="1" applyProtection="1">
      <alignment horizontal="center" vertical="center" wrapText="1"/>
      <protection/>
    </xf>
    <xf numFmtId="0" fontId="21" fillId="35" borderId="22" xfId="0" applyFont="1" applyFill="1" applyBorder="1" applyAlignment="1" applyProtection="1">
      <alignment horizontal="center" vertical="center" wrapText="1"/>
      <protection/>
    </xf>
    <xf numFmtId="0" fontId="21" fillId="35" borderId="23" xfId="0" applyFont="1" applyFill="1" applyBorder="1" applyAlignment="1" applyProtection="1">
      <alignment horizontal="center" vertical="center" wrapText="1"/>
      <protection/>
    </xf>
    <xf numFmtId="0" fontId="21" fillId="35" borderId="28" xfId="0" applyFont="1" applyFill="1" applyBorder="1" applyAlignment="1" applyProtection="1">
      <alignment horizontal="center" vertical="center"/>
      <protection/>
    </xf>
    <xf numFmtId="0" fontId="21" fillId="35" borderId="29" xfId="0" applyFont="1" applyFill="1" applyBorder="1" applyAlignment="1" applyProtection="1">
      <alignment horizontal="center" vertical="center" wrapText="1"/>
      <protection/>
    </xf>
    <xf numFmtId="0" fontId="22" fillId="35" borderId="30" xfId="0" applyFont="1" applyFill="1" applyBorder="1" applyAlignment="1" applyProtection="1">
      <alignment horizontal="center" vertical="center" wrapText="1"/>
      <protection/>
    </xf>
    <xf numFmtId="0" fontId="22" fillId="35" borderId="31" xfId="0" applyFont="1" applyFill="1" applyBorder="1" applyAlignment="1" applyProtection="1">
      <alignment horizontal="center" vertical="center" wrapText="1"/>
      <protection/>
    </xf>
    <xf numFmtId="0" fontId="22" fillId="35" borderId="25" xfId="0" applyFont="1" applyFill="1" applyBorder="1" applyAlignment="1" applyProtection="1">
      <alignment horizontal="center" vertical="center"/>
      <protection/>
    </xf>
    <xf numFmtId="0" fontId="22" fillId="35" borderId="19" xfId="0" applyFont="1" applyFill="1" applyBorder="1" applyAlignment="1" applyProtection="1">
      <alignment horizontal="center" vertical="center" wrapText="1"/>
      <protection/>
    </xf>
    <xf numFmtId="0" fontId="10" fillId="34" borderId="0" xfId="0" applyFont="1" applyFill="1" applyBorder="1" applyAlignment="1">
      <alignment vertical="center"/>
    </xf>
    <xf numFmtId="0" fontId="25" fillId="34" borderId="0" xfId="0" applyFont="1" applyFill="1" applyBorder="1" applyAlignment="1">
      <alignment vertical="center"/>
    </xf>
    <xf numFmtId="0" fontId="10" fillId="34" borderId="0" xfId="0" applyFont="1" applyFill="1" applyBorder="1" applyAlignment="1">
      <alignment horizontal="center" vertical="center"/>
    </xf>
    <xf numFmtId="0" fontId="4" fillId="34" borderId="0" xfId="0" applyFont="1" applyFill="1" applyBorder="1" applyAlignment="1">
      <alignment vertical="center"/>
    </xf>
    <xf numFmtId="0" fontId="25" fillId="34" borderId="0" xfId="0" applyFont="1" applyFill="1" applyBorder="1" applyAlignment="1">
      <alignment horizontal="center" vertical="center"/>
    </xf>
    <xf numFmtId="0" fontId="6" fillId="0" borderId="10" xfId="0" applyFont="1" applyFill="1" applyBorder="1" applyAlignment="1">
      <alignment horizontal="center" vertical="center"/>
    </xf>
    <xf numFmtId="0" fontId="8" fillId="0" borderId="10" xfId="0" applyFont="1" applyFill="1" applyBorder="1" applyAlignment="1">
      <alignment horizontal="right" vertical="center"/>
    </xf>
    <xf numFmtId="0" fontId="10" fillId="0" borderId="10" xfId="0" applyFont="1" applyFill="1" applyBorder="1" applyAlignment="1">
      <alignment horizontal="right" vertical="center"/>
    </xf>
    <xf numFmtId="0" fontId="10" fillId="0" borderId="32" xfId="0" applyFont="1" applyFill="1" applyBorder="1" applyAlignment="1">
      <alignment horizontal="right" vertical="center"/>
    </xf>
    <xf numFmtId="196" fontId="10" fillId="0" borderId="33" xfId="0" applyNumberFormat="1" applyFont="1" applyFill="1" applyBorder="1" applyAlignment="1">
      <alignment horizontal="right" vertical="center"/>
    </xf>
    <xf numFmtId="0" fontId="10" fillId="34" borderId="34" xfId="0" applyFont="1" applyFill="1" applyBorder="1" applyAlignment="1">
      <alignment horizontal="center" vertical="center"/>
    </xf>
    <xf numFmtId="196" fontId="10" fillId="34" borderId="34" xfId="0" applyNumberFormat="1" applyFont="1" applyFill="1" applyBorder="1" applyAlignment="1">
      <alignment horizontal="right" vertical="center"/>
    </xf>
    <xf numFmtId="0" fontId="10" fillId="34" borderId="34" xfId="0" applyFont="1" applyFill="1" applyBorder="1" applyAlignment="1">
      <alignment horizontal="left" vertical="center"/>
    </xf>
    <xf numFmtId="186" fontId="10" fillId="34" borderId="34" xfId="0" applyNumberFormat="1" applyFont="1" applyFill="1" applyBorder="1" applyAlignment="1">
      <alignment horizontal="left" vertical="center"/>
    </xf>
    <xf numFmtId="186" fontId="10" fillId="0" borderId="32" xfId="0" applyNumberFormat="1" applyFont="1" applyFill="1" applyBorder="1" applyAlignment="1">
      <alignment horizontal="right" vertical="center"/>
    </xf>
    <xf numFmtId="196" fontId="26" fillId="36" borderId="10" xfId="0" applyNumberFormat="1" applyFont="1" applyFill="1" applyBorder="1" applyAlignment="1">
      <alignment horizontal="right" vertical="center"/>
    </xf>
    <xf numFmtId="186" fontId="10" fillId="34" borderId="0" xfId="0" applyNumberFormat="1" applyFont="1" applyFill="1" applyBorder="1" applyAlignment="1">
      <alignment horizontal="left" vertical="center"/>
    </xf>
    <xf numFmtId="0" fontId="6" fillId="34" borderId="0" xfId="0" applyFont="1" applyFill="1" applyBorder="1" applyAlignment="1">
      <alignment horizontal="left" vertical="center"/>
    </xf>
    <xf numFmtId="196" fontId="26" fillId="34" borderId="20" xfId="0" applyNumberFormat="1" applyFont="1" applyFill="1" applyBorder="1" applyAlignment="1">
      <alignment horizontal="right" vertical="center"/>
    </xf>
    <xf numFmtId="186" fontId="10" fillId="34" borderId="0" xfId="49" applyNumberFormat="1" applyFont="1" applyFill="1" applyBorder="1" applyAlignment="1">
      <alignment horizontal="left" vertical="center"/>
    </xf>
    <xf numFmtId="196" fontId="26" fillId="34" borderId="0" xfId="0" applyNumberFormat="1" applyFont="1" applyFill="1" applyBorder="1" applyAlignment="1">
      <alignment horizontal="right" vertical="center"/>
    </xf>
    <xf numFmtId="0" fontId="10" fillId="34" borderId="35" xfId="0" applyFont="1" applyFill="1" applyBorder="1" applyAlignment="1">
      <alignment horizontal="center" vertical="center"/>
    </xf>
    <xf numFmtId="196" fontId="26" fillId="34" borderId="35" xfId="0" applyNumberFormat="1" applyFont="1" applyFill="1" applyBorder="1" applyAlignment="1">
      <alignment horizontal="right" vertical="center"/>
    </xf>
    <xf numFmtId="186" fontId="10" fillId="0" borderId="10" xfId="49" applyNumberFormat="1" applyFont="1" applyFill="1" applyBorder="1" applyAlignment="1">
      <alignment horizontal="right" vertical="center"/>
    </xf>
    <xf numFmtId="186" fontId="10" fillId="0" borderId="10" xfId="0" applyNumberFormat="1" applyFont="1" applyFill="1" applyBorder="1" applyAlignment="1">
      <alignment horizontal="right" vertical="center"/>
    </xf>
    <xf numFmtId="186" fontId="10" fillId="0" borderId="13" xfId="49" applyNumberFormat="1" applyFont="1" applyFill="1" applyBorder="1" applyAlignment="1">
      <alignment horizontal="right" vertical="center"/>
    </xf>
    <xf numFmtId="0" fontId="10" fillId="37" borderId="36" xfId="0" applyFont="1" applyFill="1" applyBorder="1" applyAlignment="1">
      <alignment vertical="center"/>
    </xf>
    <xf numFmtId="0" fontId="10" fillId="37" borderId="34" xfId="0" applyFont="1" applyFill="1" applyBorder="1" applyAlignment="1">
      <alignment vertical="center"/>
    </xf>
    <xf numFmtId="0" fontId="10" fillId="37" borderId="34" xfId="0" applyFont="1" applyFill="1" applyBorder="1" applyAlignment="1">
      <alignment horizontal="center" vertical="center"/>
    </xf>
    <xf numFmtId="0" fontId="10" fillId="37" borderId="21" xfId="0" applyFont="1" applyFill="1" applyBorder="1" applyAlignment="1">
      <alignment horizontal="center" vertical="center"/>
    </xf>
    <xf numFmtId="0" fontId="10" fillId="34" borderId="36" xfId="0" applyFont="1" applyFill="1" applyBorder="1" applyAlignment="1">
      <alignment vertical="center"/>
    </xf>
    <xf numFmtId="0" fontId="10" fillId="34" borderId="34" xfId="0" applyFont="1" applyFill="1" applyBorder="1" applyAlignment="1">
      <alignment vertical="center"/>
    </xf>
    <xf numFmtId="0" fontId="10" fillId="34" borderId="21" xfId="0" applyFont="1" applyFill="1" applyBorder="1" applyAlignment="1">
      <alignment horizontal="center" vertical="center"/>
    </xf>
    <xf numFmtId="0" fontId="0" fillId="0" borderId="0" xfId="0" applyAlignment="1" quotePrefix="1">
      <alignment vertical="center"/>
    </xf>
    <xf numFmtId="0" fontId="0" fillId="0" borderId="0" xfId="0" applyFont="1" applyAlignment="1" quotePrefix="1">
      <alignment vertical="center"/>
    </xf>
    <xf numFmtId="0" fontId="0" fillId="0" borderId="0" xfId="0" applyAlignment="1">
      <alignment horizontal="right" vertical="center"/>
    </xf>
    <xf numFmtId="20" fontId="0" fillId="0" borderId="0" xfId="0" applyNumberFormat="1" applyAlignment="1" quotePrefix="1">
      <alignment vertical="center"/>
    </xf>
    <xf numFmtId="0" fontId="0" fillId="38" borderId="0" xfId="0" applyFill="1" applyAlignment="1">
      <alignment vertical="center"/>
    </xf>
    <xf numFmtId="0" fontId="10" fillId="0" borderId="10"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7" xfId="0" applyFont="1" applyFill="1" applyBorder="1" applyAlignment="1">
      <alignment horizontal="center" vertical="top"/>
    </xf>
    <xf numFmtId="0" fontId="4" fillId="34" borderId="38" xfId="0" applyFont="1" applyFill="1" applyBorder="1" applyAlignment="1" applyProtection="1">
      <alignment horizontal="center" vertical="center" wrapText="1"/>
      <protection/>
    </xf>
    <xf numFmtId="0" fontId="10" fillId="0" borderId="39" xfId="0" applyFont="1" applyFill="1" applyBorder="1" applyAlignment="1">
      <alignment horizontal="center" vertical="center"/>
    </xf>
    <xf numFmtId="0" fontId="4" fillId="34" borderId="40" xfId="0" applyFont="1" applyFill="1" applyBorder="1" applyAlignment="1" applyProtection="1">
      <alignment horizontal="center" vertical="center" wrapText="1"/>
      <protection/>
    </xf>
    <xf numFmtId="0" fontId="10" fillId="34" borderId="0" xfId="0" applyFont="1" applyFill="1" applyBorder="1" applyAlignment="1">
      <alignment horizontal="left" vertical="center"/>
    </xf>
    <xf numFmtId="0" fontId="10" fillId="0" borderId="41" xfId="0" applyFont="1" applyFill="1" applyBorder="1" applyAlignment="1">
      <alignment horizontal="center" vertical="center"/>
    </xf>
    <xf numFmtId="196" fontId="26" fillId="39" borderId="41" xfId="0" applyNumberFormat="1" applyFont="1" applyFill="1" applyBorder="1" applyAlignment="1">
      <alignment horizontal="right" vertical="center"/>
    </xf>
    <xf numFmtId="186" fontId="10" fillId="0" borderId="41" xfId="49" applyNumberFormat="1" applyFont="1" applyFill="1" applyBorder="1" applyAlignment="1">
      <alignment horizontal="right" vertical="center"/>
    </xf>
    <xf numFmtId="186" fontId="10" fillId="0" borderId="41" xfId="0" applyNumberFormat="1" applyFont="1" applyFill="1" applyBorder="1" applyAlignment="1">
      <alignment horizontal="right" vertical="center"/>
    </xf>
    <xf numFmtId="196" fontId="26" fillId="39" borderId="39" xfId="0" applyNumberFormat="1" applyFont="1" applyFill="1" applyBorder="1" applyAlignment="1">
      <alignment horizontal="right" vertical="center"/>
    </xf>
    <xf numFmtId="186" fontId="10" fillId="0" borderId="39" xfId="49" applyNumberFormat="1" applyFont="1" applyFill="1" applyBorder="1" applyAlignment="1">
      <alignment horizontal="right" vertical="center"/>
    </xf>
    <xf numFmtId="186" fontId="10" fillId="0" borderId="39" xfId="0" applyNumberFormat="1" applyFont="1" applyFill="1" applyBorder="1" applyAlignment="1">
      <alignment horizontal="right" vertical="center"/>
    </xf>
    <xf numFmtId="0" fontId="10" fillId="34" borderId="13" xfId="0" applyFont="1" applyFill="1" applyBorder="1" applyAlignment="1">
      <alignment horizontal="center"/>
    </xf>
    <xf numFmtId="0" fontId="4" fillId="36" borderId="22" xfId="0" applyFont="1" applyFill="1" applyBorder="1" applyAlignment="1" applyProtection="1">
      <alignment horizontal="center" vertical="center" shrinkToFit="1"/>
      <protection locked="0"/>
    </xf>
    <xf numFmtId="0" fontId="4" fillId="36" borderId="29" xfId="0" applyFont="1" applyFill="1" applyBorder="1" applyAlignment="1" applyProtection="1">
      <alignment horizontal="center" vertical="center" shrinkToFit="1"/>
      <protection locked="0"/>
    </xf>
    <xf numFmtId="0" fontId="4" fillId="36" borderId="30" xfId="0" applyFont="1" applyFill="1" applyBorder="1" applyAlignment="1" applyProtection="1">
      <alignment horizontal="center" vertical="center" shrinkToFit="1"/>
      <protection locked="0"/>
    </xf>
    <xf numFmtId="0" fontId="4" fillId="36" borderId="42" xfId="0" applyFont="1" applyFill="1" applyBorder="1" applyAlignment="1" applyProtection="1">
      <alignment horizontal="center" vertical="center" shrinkToFit="1"/>
      <protection locked="0"/>
    </xf>
    <xf numFmtId="0" fontId="4" fillId="36" borderId="43" xfId="0" applyFont="1" applyFill="1" applyBorder="1" applyAlignment="1" applyProtection="1">
      <alignment horizontal="center" vertical="center" shrinkToFit="1"/>
      <protection locked="0"/>
    </xf>
    <xf numFmtId="0" fontId="4" fillId="36" borderId="44" xfId="0" applyFont="1" applyFill="1" applyBorder="1" applyAlignment="1" applyProtection="1">
      <alignment horizontal="center" vertical="center" shrinkToFit="1"/>
      <protection locked="0"/>
    </xf>
    <xf numFmtId="0" fontId="4" fillId="36" borderId="16" xfId="0" applyFont="1" applyFill="1" applyBorder="1" applyAlignment="1" applyProtection="1">
      <alignment horizontal="center" vertical="center" shrinkToFit="1"/>
      <protection locked="0"/>
    </xf>
    <xf numFmtId="0" fontId="4" fillId="36" borderId="17" xfId="0" applyFont="1" applyFill="1" applyBorder="1" applyAlignment="1" applyProtection="1">
      <alignment horizontal="center" vertical="center" shrinkToFit="1"/>
      <protection locked="0"/>
    </xf>
    <xf numFmtId="0" fontId="0" fillId="34" borderId="0" xfId="0" applyFill="1" applyBorder="1" applyAlignment="1" applyProtection="1">
      <alignment horizontal="center" vertical="center"/>
      <protection/>
    </xf>
    <xf numFmtId="0" fontId="6" fillId="0" borderId="45" xfId="0" applyFont="1" applyFill="1" applyBorder="1" applyAlignment="1" applyProtection="1">
      <alignment horizontal="center" vertical="center" wrapText="1"/>
      <protection/>
    </xf>
    <xf numFmtId="0" fontId="6" fillId="0" borderId="46"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6" fillId="36" borderId="28" xfId="0" applyFont="1" applyFill="1" applyBorder="1" applyAlignment="1" applyProtection="1">
      <alignment horizontal="center" vertical="center" shrinkToFit="1"/>
      <protection locked="0"/>
    </xf>
    <xf numFmtId="0" fontId="6" fillId="36" borderId="29" xfId="0" applyFont="1" applyFill="1" applyBorder="1" applyAlignment="1" applyProtection="1">
      <alignment horizontal="center" vertical="center" shrinkToFit="1"/>
      <protection locked="0"/>
    </xf>
    <xf numFmtId="0" fontId="4" fillId="34" borderId="0" xfId="0" applyFont="1" applyFill="1" applyAlignment="1" applyProtection="1">
      <alignment vertical="center"/>
      <protection/>
    </xf>
    <xf numFmtId="0" fontId="10" fillId="34" borderId="0" xfId="0" applyFont="1" applyFill="1" applyAlignment="1" applyProtection="1">
      <alignment vertical="center"/>
      <protection/>
    </xf>
    <xf numFmtId="0" fontId="10" fillId="34" borderId="0" xfId="0" applyFont="1" applyFill="1" applyAlignment="1" applyProtection="1">
      <alignment horizontal="left" vertical="center"/>
      <protection/>
    </xf>
    <xf numFmtId="0" fontId="10" fillId="34" borderId="16" xfId="0" applyFont="1" applyFill="1" applyBorder="1" applyAlignment="1" applyProtection="1">
      <alignment vertical="center"/>
      <protection/>
    </xf>
    <xf numFmtId="0" fontId="10" fillId="34" borderId="0" xfId="0" applyFont="1" applyFill="1" applyBorder="1" applyAlignment="1" applyProtection="1">
      <alignment vertical="center"/>
      <protection/>
    </xf>
    <xf numFmtId="0" fontId="1" fillId="34" borderId="0" xfId="0" applyFont="1" applyFill="1" applyBorder="1" applyAlignment="1" applyProtection="1">
      <alignment horizontal="center" vertical="center" wrapText="1"/>
      <protection/>
    </xf>
    <xf numFmtId="184" fontId="17" fillId="34" borderId="0" xfId="0" applyNumberFormat="1" applyFont="1" applyFill="1" applyBorder="1" applyAlignment="1" applyProtection="1">
      <alignment horizontal="center" vertical="center" wrapText="1"/>
      <protection/>
    </xf>
    <xf numFmtId="187" fontId="4" fillId="34" borderId="0" xfId="0" applyNumberFormat="1" applyFont="1" applyFill="1" applyBorder="1" applyAlignment="1" applyProtection="1">
      <alignment horizontal="center" vertical="center" wrapText="1"/>
      <protection/>
    </xf>
    <xf numFmtId="187" fontId="17" fillId="34" borderId="0" xfId="0" applyNumberFormat="1" applyFont="1" applyFill="1" applyBorder="1" applyAlignment="1" applyProtection="1">
      <alignment horizontal="center" vertical="center" wrapText="1"/>
      <protection/>
    </xf>
    <xf numFmtId="0" fontId="10" fillId="34" borderId="0" xfId="0" applyFont="1" applyFill="1" applyBorder="1" applyAlignment="1" applyProtection="1">
      <alignment horizontal="left" vertical="center"/>
      <protection/>
    </xf>
    <xf numFmtId="0" fontId="8" fillId="34" borderId="0" xfId="0" applyFont="1" applyFill="1" applyAlignment="1" applyProtection="1">
      <alignment horizontal="right" vertical="center"/>
      <protection/>
    </xf>
    <xf numFmtId="0" fontId="10" fillId="34" borderId="0" xfId="0" applyFont="1" applyFill="1" applyAlignment="1" applyProtection="1">
      <alignment vertical="center"/>
      <protection/>
    </xf>
    <xf numFmtId="0" fontId="0" fillId="34" borderId="0" xfId="0" applyNumberFormat="1" applyFill="1" applyAlignment="1" applyProtection="1">
      <alignment vertical="center"/>
      <protection/>
    </xf>
    <xf numFmtId="0" fontId="0" fillId="34" borderId="0" xfId="0" applyFill="1" applyAlignment="1" applyProtection="1">
      <alignment horizontal="center" vertical="center"/>
      <protection/>
    </xf>
    <xf numFmtId="0" fontId="24" fillId="34" borderId="0" xfId="0" applyFont="1" applyFill="1" applyAlignment="1" applyProtection="1">
      <alignment horizontal="center" vertical="center"/>
      <protection/>
    </xf>
    <xf numFmtId="0" fontId="9" fillId="34" borderId="0" xfId="0" applyFont="1" applyFill="1" applyAlignment="1" applyProtection="1">
      <alignment horizontal="center" vertical="center"/>
      <protection/>
    </xf>
    <xf numFmtId="0" fontId="4" fillId="34" borderId="20" xfId="0" applyFont="1" applyFill="1" applyBorder="1" applyAlignment="1" applyProtection="1">
      <alignment horizontal="center" vertical="center" wrapText="1"/>
      <protection/>
    </xf>
    <xf numFmtId="0" fontId="12" fillId="34" borderId="0" xfId="0" applyFont="1" applyFill="1" applyAlignment="1" applyProtection="1">
      <alignment horizontal="right" vertical="center"/>
      <protection/>
    </xf>
    <xf numFmtId="183" fontId="19" fillId="34" borderId="0" xfId="0" applyNumberFormat="1" applyFont="1" applyFill="1" applyAlignment="1" applyProtection="1">
      <alignment vertical="center"/>
      <protection/>
    </xf>
    <xf numFmtId="183" fontId="13" fillId="34" borderId="0" xfId="0" applyNumberFormat="1" applyFont="1" applyFill="1" applyAlignment="1" applyProtection="1">
      <alignment horizontal="center" vertical="center"/>
      <protection/>
    </xf>
    <xf numFmtId="0" fontId="4" fillId="34" borderId="47" xfId="0" applyFont="1" applyFill="1" applyBorder="1" applyAlignment="1" applyProtection="1">
      <alignment vertical="center" wrapText="1"/>
      <protection/>
    </xf>
    <xf numFmtId="0" fontId="4" fillId="34" borderId="34" xfId="0" applyFont="1" applyFill="1" applyBorder="1" applyAlignment="1" applyProtection="1">
      <alignment horizontal="center" vertical="center"/>
      <protection/>
    </xf>
    <xf numFmtId="186" fontId="16" fillId="34" borderId="21" xfId="0" applyNumberFormat="1" applyFont="1" applyFill="1" applyBorder="1" applyAlignment="1" applyProtection="1">
      <alignment horizontal="center" vertical="center" wrapText="1"/>
      <protection/>
    </xf>
    <xf numFmtId="0" fontId="10" fillId="0" borderId="13" xfId="0" applyFont="1" applyFill="1" applyBorder="1" applyAlignment="1">
      <alignment horizontal="center" vertical="center"/>
    </xf>
    <xf numFmtId="0" fontId="34" fillId="34" borderId="0" xfId="0" applyFont="1" applyFill="1" applyAlignment="1" applyProtection="1">
      <alignment horizontal="center" vertical="center"/>
      <protection/>
    </xf>
    <xf numFmtId="183" fontId="17" fillId="34" borderId="0" xfId="0" applyNumberFormat="1" applyFont="1" applyFill="1" applyAlignment="1" applyProtection="1">
      <alignment horizontal="center" vertical="center"/>
      <protection/>
    </xf>
    <xf numFmtId="0" fontId="17" fillId="34" borderId="0" xfId="0" applyFont="1" applyFill="1" applyAlignment="1" applyProtection="1">
      <alignment horizontal="center" vertical="center"/>
      <protection/>
    </xf>
    <xf numFmtId="0" fontId="27" fillId="35" borderId="48" xfId="0" applyFont="1" applyFill="1" applyBorder="1" applyAlignment="1" applyProtection="1">
      <alignment horizontal="center" vertical="center"/>
      <protection/>
    </xf>
    <xf numFmtId="0" fontId="10" fillId="35" borderId="10" xfId="0" applyFont="1" applyFill="1" applyBorder="1" applyAlignment="1">
      <alignment horizontal="center" vertical="center"/>
    </xf>
    <xf numFmtId="196" fontId="26" fillId="35" borderId="10" xfId="0" applyNumberFormat="1" applyFont="1" applyFill="1" applyBorder="1" applyAlignment="1" quotePrefix="1">
      <alignment horizontal="right" vertical="center"/>
    </xf>
    <xf numFmtId="0" fontId="10" fillId="35" borderId="0" xfId="0" applyFont="1" applyFill="1" applyBorder="1" applyAlignment="1">
      <alignment vertical="center"/>
    </xf>
    <xf numFmtId="196" fontId="26" fillId="35" borderId="10" xfId="0" applyNumberFormat="1" applyFont="1" applyFill="1" applyBorder="1" applyAlignment="1">
      <alignment horizontal="right" vertical="center"/>
    </xf>
    <xf numFmtId="0" fontId="6" fillId="34" borderId="20" xfId="0" applyFont="1" applyFill="1" applyBorder="1" applyAlignment="1">
      <alignment horizontal="left" vertical="center"/>
    </xf>
    <xf numFmtId="186" fontId="10" fillId="35" borderId="10" xfId="49" applyNumberFormat="1" applyFont="1" applyFill="1" applyBorder="1" applyAlignment="1">
      <alignment horizontal="right" vertical="center"/>
    </xf>
    <xf numFmtId="186" fontId="10" fillId="35" borderId="10" xfId="0" applyNumberFormat="1" applyFont="1" applyFill="1" applyBorder="1" applyAlignment="1">
      <alignment horizontal="right" vertical="center"/>
    </xf>
    <xf numFmtId="186" fontId="10" fillId="35" borderId="41" xfId="49" applyNumberFormat="1" applyFont="1" applyFill="1" applyBorder="1" applyAlignment="1">
      <alignment horizontal="right" vertical="center"/>
    </xf>
    <xf numFmtId="186" fontId="10" fillId="35" borderId="41" xfId="0" applyNumberFormat="1" applyFont="1" applyFill="1" applyBorder="1" applyAlignment="1">
      <alignment horizontal="right" vertical="center"/>
    </xf>
    <xf numFmtId="196" fontId="26" fillId="39" borderId="13" xfId="0" applyNumberFormat="1" applyFont="1" applyFill="1" applyBorder="1" applyAlignment="1">
      <alignment horizontal="right" vertical="center"/>
    </xf>
    <xf numFmtId="186" fontId="10" fillId="0" borderId="13" xfId="0" applyNumberFormat="1" applyFont="1" applyFill="1" applyBorder="1" applyAlignment="1">
      <alignment horizontal="right" vertical="center"/>
    </xf>
    <xf numFmtId="196" fontId="10" fillId="0" borderId="34" xfId="0" applyNumberFormat="1" applyFont="1" applyFill="1" applyBorder="1" applyAlignment="1">
      <alignment horizontal="right" vertical="center"/>
    </xf>
    <xf numFmtId="0" fontId="20" fillId="34" borderId="13" xfId="0" applyFont="1" applyFill="1" applyBorder="1" applyAlignment="1">
      <alignment horizontal="center"/>
    </xf>
    <xf numFmtId="0" fontId="20" fillId="0" borderId="37" xfId="0" applyFont="1" applyFill="1" applyBorder="1" applyAlignment="1">
      <alignment horizontal="center" vertical="top"/>
    </xf>
    <xf numFmtId="0" fontId="14" fillId="34" borderId="0" xfId="0" applyFont="1" applyFill="1" applyBorder="1" applyAlignment="1">
      <alignment horizontal="left" vertical="center"/>
    </xf>
    <xf numFmtId="0" fontId="6" fillId="34" borderId="28" xfId="0" applyFont="1" applyFill="1" applyBorder="1" applyAlignment="1" applyProtection="1">
      <alignment horizontal="center" vertical="center" shrinkToFit="1"/>
      <protection/>
    </xf>
    <xf numFmtId="0" fontId="6" fillId="34" borderId="29" xfId="0" applyFont="1" applyFill="1" applyBorder="1" applyAlignment="1" applyProtection="1">
      <alignment horizontal="center" vertical="center" shrinkToFit="1"/>
      <protection/>
    </xf>
    <xf numFmtId="0" fontId="4" fillId="34" borderId="25" xfId="0" applyFont="1" applyFill="1" applyBorder="1" applyAlignment="1" applyProtection="1">
      <alignment horizontal="center" vertical="center" shrinkToFit="1"/>
      <protection/>
    </xf>
    <xf numFmtId="0" fontId="4" fillId="34" borderId="49" xfId="0" applyFont="1" applyFill="1" applyBorder="1" applyAlignment="1" applyProtection="1">
      <alignment horizontal="center" vertical="center" shrinkToFit="1"/>
      <protection/>
    </xf>
    <xf numFmtId="0" fontId="4" fillId="34" borderId="13" xfId="0" applyFont="1" applyFill="1" applyBorder="1" applyAlignment="1" applyProtection="1">
      <alignment horizontal="center" vertical="center" shrinkToFit="1"/>
      <protection/>
    </xf>
    <xf numFmtId="0" fontId="1" fillId="34" borderId="36" xfId="0" applyFont="1" applyFill="1" applyBorder="1" applyAlignment="1" applyProtection="1">
      <alignment horizontal="center" vertical="center" shrinkToFit="1"/>
      <protection/>
    </xf>
    <xf numFmtId="0" fontId="28" fillId="34" borderId="0" xfId="0" applyFont="1" applyFill="1" applyAlignment="1" applyProtection="1">
      <alignment vertical="center"/>
      <protection/>
    </xf>
    <xf numFmtId="0" fontId="27" fillId="40" borderId="48" xfId="0"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shrinkToFit="1"/>
      <protection/>
    </xf>
    <xf numFmtId="0" fontId="6" fillId="34" borderId="24" xfId="0" applyFont="1" applyFill="1" applyBorder="1" applyAlignment="1" applyProtection="1">
      <alignment horizontal="center" vertical="center" shrinkToFit="1"/>
      <protection/>
    </xf>
    <xf numFmtId="0" fontId="6" fillId="36" borderId="25" xfId="0" applyFont="1" applyFill="1" applyBorder="1" applyAlignment="1" applyProtection="1">
      <alignment horizontal="center" vertical="center" shrinkToFit="1"/>
      <protection locked="0"/>
    </xf>
    <xf numFmtId="0" fontId="6" fillId="36" borderId="19" xfId="0" applyFont="1" applyFill="1" applyBorder="1" applyAlignment="1" applyProtection="1">
      <alignment horizontal="center" vertical="center" shrinkToFit="1"/>
      <protection locked="0"/>
    </xf>
    <xf numFmtId="0" fontId="6" fillId="34" borderId="30" xfId="0" applyFont="1" applyFill="1" applyBorder="1" applyAlignment="1" applyProtection="1">
      <alignment horizontal="center" vertical="center" shrinkToFit="1"/>
      <protection/>
    </xf>
    <xf numFmtId="0" fontId="6" fillId="34" borderId="31" xfId="0" applyFont="1" applyFill="1" applyBorder="1" applyAlignment="1" applyProtection="1">
      <alignment horizontal="center" vertical="center" shrinkToFit="1"/>
      <protection/>
    </xf>
    <xf numFmtId="0" fontId="36" fillId="34" borderId="43" xfId="0" applyFont="1" applyFill="1" applyBorder="1" applyAlignment="1" applyProtection="1">
      <alignment horizontal="center" vertical="center" shrinkToFit="1"/>
      <protection/>
    </xf>
    <xf numFmtId="0" fontId="36" fillId="34" borderId="50" xfId="0" applyFont="1" applyFill="1" applyBorder="1" applyAlignment="1" applyProtection="1">
      <alignment horizontal="center" vertical="center" shrinkToFit="1"/>
      <protection/>
    </xf>
    <xf numFmtId="0" fontId="36" fillId="34" borderId="22" xfId="0" applyFont="1" applyFill="1" applyBorder="1" applyAlignment="1" applyProtection="1">
      <alignment horizontal="center" vertical="center" shrinkToFit="1"/>
      <protection/>
    </xf>
    <xf numFmtId="0" fontId="36" fillId="34" borderId="23" xfId="0" applyFont="1" applyFill="1" applyBorder="1" applyAlignment="1" applyProtection="1">
      <alignment horizontal="center" vertical="center" shrinkToFit="1"/>
      <protection/>
    </xf>
    <xf numFmtId="0" fontId="4" fillId="34" borderId="51" xfId="0" applyFont="1" applyFill="1" applyBorder="1" applyAlignment="1" applyProtection="1">
      <alignment horizontal="center" vertical="center" wrapText="1"/>
      <protection/>
    </xf>
    <xf numFmtId="0" fontId="4" fillId="34" borderId="52" xfId="0" applyFont="1" applyFill="1" applyBorder="1" applyAlignment="1" applyProtection="1">
      <alignment horizontal="center" vertical="center" wrapText="1"/>
      <protection/>
    </xf>
    <xf numFmtId="0" fontId="4" fillId="34" borderId="53" xfId="0" applyFont="1" applyFill="1" applyBorder="1" applyAlignment="1" applyProtection="1">
      <alignment horizontal="center" vertical="center" wrapText="1"/>
      <protection/>
    </xf>
    <xf numFmtId="0" fontId="8" fillId="34" borderId="0" xfId="0" applyFont="1" applyFill="1" applyAlignment="1" applyProtection="1">
      <alignment vertical="center"/>
      <protection/>
    </xf>
    <xf numFmtId="0" fontId="9" fillId="34" borderId="0" xfId="0" applyFont="1" applyFill="1" applyAlignment="1" applyProtection="1">
      <alignment horizontal="justify" vertical="center"/>
      <protection/>
    </xf>
    <xf numFmtId="0" fontId="4" fillId="0" borderId="54" xfId="0" applyFont="1" applyFill="1" applyBorder="1" applyAlignment="1" applyProtection="1">
      <alignment horizontal="center" vertical="center"/>
      <protection/>
    </xf>
    <xf numFmtId="0" fontId="4" fillId="34" borderId="54" xfId="0" applyFont="1" applyFill="1" applyBorder="1" applyAlignment="1" applyProtection="1">
      <alignment horizontal="center" vertical="center" wrapText="1"/>
      <protection/>
    </xf>
    <xf numFmtId="0" fontId="4" fillId="34" borderId="55" xfId="0" applyFont="1" applyFill="1" applyBorder="1" applyAlignment="1" applyProtection="1">
      <alignment horizontal="center" vertical="center" wrapText="1"/>
      <protection/>
    </xf>
    <xf numFmtId="195" fontId="4" fillId="34" borderId="54" xfId="0" applyNumberFormat="1" applyFont="1" applyFill="1" applyBorder="1" applyAlignment="1" applyProtection="1">
      <alignment horizontal="center" vertical="center" wrapText="1"/>
      <protection/>
    </xf>
    <xf numFmtId="49" fontId="4" fillId="34" borderId="52" xfId="0" applyNumberFormat="1" applyFont="1" applyFill="1" applyBorder="1" applyAlignment="1" applyProtection="1">
      <alignment horizontal="center" vertical="center" wrapText="1"/>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left" vertical="center" wrapText="1"/>
      <protection/>
    </xf>
    <xf numFmtId="0" fontId="4" fillId="34" borderId="0" xfId="0" applyFont="1" applyFill="1" applyAlignment="1" applyProtection="1">
      <alignment horizontal="right" vertical="center"/>
      <protection/>
    </xf>
    <xf numFmtId="0" fontId="4" fillId="34" borderId="0" xfId="0" applyFont="1" applyFill="1" applyAlignment="1" applyProtection="1">
      <alignment horizontal="justify" vertical="center"/>
      <protection/>
    </xf>
    <xf numFmtId="0" fontId="4" fillId="37" borderId="54" xfId="0" applyFont="1" applyFill="1" applyBorder="1" applyAlignment="1" applyProtection="1">
      <alignment horizontal="center" vertical="center" wrapText="1"/>
      <protection locked="0"/>
    </xf>
    <xf numFmtId="0" fontId="4" fillId="34" borderId="56" xfId="0" applyFont="1" applyFill="1" applyBorder="1" applyAlignment="1" applyProtection="1">
      <alignment horizontal="center" vertical="center" wrapText="1"/>
      <protection/>
    </xf>
    <xf numFmtId="0" fontId="4" fillId="34" borderId="57" xfId="0" applyFont="1" applyFill="1" applyBorder="1" applyAlignment="1" applyProtection="1">
      <alignment horizontal="center" vertical="center" wrapText="1"/>
      <protection/>
    </xf>
    <xf numFmtId="0" fontId="4" fillId="34" borderId="58" xfId="0" applyFont="1" applyFill="1" applyBorder="1" applyAlignment="1" applyProtection="1">
      <alignment vertical="center" wrapText="1"/>
      <protection/>
    </xf>
    <xf numFmtId="0" fontId="4" fillId="34" borderId="52" xfId="0" applyFont="1" applyFill="1" applyBorder="1" applyAlignment="1" applyProtection="1">
      <alignment vertical="center" wrapText="1"/>
      <protection/>
    </xf>
    <xf numFmtId="186" fontId="4" fillId="34" borderId="52" xfId="0" applyNumberFormat="1" applyFont="1" applyFill="1" applyBorder="1" applyAlignment="1" applyProtection="1">
      <alignment vertical="center" wrapText="1"/>
      <protection/>
    </xf>
    <xf numFmtId="186" fontId="4" fillId="34" borderId="56" xfId="0" applyNumberFormat="1" applyFont="1" applyFill="1" applyBorder="1" applyAlignment="1" applyProtection="1">
      <alignment vertical="center" wrapText="1"/>
      <protection/>
    </xf>
    <xf numFmtId="186" fontId="4" fillId="34" borderId="0" xfId="0" applyNumberFormat="1" applyFont="1" applyFill="1" applyBorder="1" applyAlignment="1" applyProtection="1">
      <alignment vertical="center" wrapText="1"/>
      <protection/>
    </xf>
    <xf numFmtId="0" fontId="4" fillId="34" borderId="56" xfId="0" applyFont="1" applyFill="1" applyBorder="1" applyAlignment="1" applyProtection="1">
      <alignment vertical="center" wrapText="1"/>
      <protection/>
    </xf>
    <xf numFmtId="0" fontId="4" fillId="34" borderId="0" xfId="0" applyFont="1" applyFill="1" applyBorder="1" applyAlignment="1" applyProtection="1">
      <alignment vertical="center" wrapText="1"/>
      <protection/>
    </xf>
    <xf numFmtId="0" fontId="8" fillId="34" borderId="0" xfId="0" applyFont="1" applyFill="1" applyAlignment="1" applyProtection="1">
      <alignment horizontal="left" vertical="center"/>
      <protection/>
    </xf>
    <xf numFmtId="0" fontId="4" fillId="34" borderId="57" xfId="0" applyFont="1" applyFill="1" applyBorder="1" applyAlignment="1" applyProtection="1">
      <alignment horizontal="left" vertical="center"/>
      <protection/>
    </xf>
    <xf numFmtId="0" fontId="4" fillId="34" borderId="58" xfId="0" applyFont="1" applyFill="1" applyBorder="1" applyAlignment="1" applyProtection="1">
      <alignment horizontal="left" vertical="center"/>
      <protection/>
    </xf>
    <xf numFmtId="0" fontId="4" fillId="0" borderId="59" xfId="0" applyFont="1" applyFill="1" applyBorder="1" applyAlignment="1" applyProtection="1">
      <alignment horizontal="center" vertical="center"/>
      <protection/>
    </xf>
    <xf numFmtId="0" fontId="8" fillId="34" borderId="60" xfId="0" applyFont="1" applyFill="1" applyBorder="1" applyAlignment="1" applyProtection="1">
      <alignment vertical="center"/>
      <protection/>
    </xf>
    <xf numFmtId="186" fontId="4" fillId="34" borderId="53" xfId="0" applyNumberFormat="1" applyFont="1" applyFill="1" applyBorder="1" applyAlignment="1" applyProtection="1">
      <alignment vertical="center" wrapText="1"/>
      <protection/>
    </xf>
    <xf numFmtId="0" fontId="4" fillId="34" borderId="53" xfId="0" applyFont="1" applyFill="1" applyBorder="1" applyAlignment="1" applyProtection="1">
      <alignment vertical="center" wrapText="1"/>
      <protection/>
    </xf>
    <xf numFmtId="0" fontId="10" fillId="34" borderId="52" xfId="0" applyFont="1" applyFill="1" applyBorder="1" applyAlignment="1" applyProtection="1">
      <alignment horizontal="center" vertical="center" shrinkToFit="1"/>
      <protection/>
    </xf>
    <xf numFmtId="49" fontId="1" fillId="36" borderId="54" xfId="0" applyNumberFormat="1" applyFont="1" applyFill="1" applyBorder="1" applyAlignment="1" applyProtection="1">
      <alignment horizontal="center" vertical="center" wrapText="1"/>
      <protection locked="0"/>
    </xf>
    <xf numFmtId="49" fontId="1" fillId="34" borderId="54" xfId="0" applyNumberFormat="1" applyFont="1" applyFill="1" applyBorder="1" applyAlignment="1" applyProtection="1">
      <alignment horizontal="center" vertical="center" wrapText="1"/>
      <protection/>
    </xf>
    <xf numFmtId="0" fontId="15" fillId="34" borderId="61" xfId="0" applyFont="1" applyFill="1" applyBorder="1" applyAlignment="1" applyProtection="1">
      <alignment horizontal="center" vertical="center" wrapText="1"/>
      <protection/>
    </xf>
    <xf numFmtId="0" fontId="14" fillId="34" borderId="61" xfId="0" applyFont="1" applyFill="1" applyBorder="1" applyAlignment="1" applyProtection="1">
      <alignment horizontal="center" vertical="center" wrapText="1"/>
      <protection/>
    </xf>
    <xf numFmtId="0" fontId="15" fillId="34" borderId="13" xfId="0" applyFont="1" applyFill="1" applyBorder="1" applyAlignment="1" applyProtection="1">
      <alignment horizontal="center" vertical="center" wrapText="1"/>
      <protection/>
    </xf>
    <xf numFmtId="49" fontId="1" fillId="34" borderId="62" xfId="0" applyNumberFormat="1" applyFont="1" applyFill="1" applyBorder="1" applyAlignment="1" applyProtection="1">
      <alignment horizontal="center" vertical="center" wrapText="1"/>
      <protection/>
    </xf>
    <xf numFmtId="49" fontId="1" fillId="34" borderId="0" xfId="0" applyNumberFormat="1" applyFont="1" applyFill="1" applyBorder="1" applyAlignment="1" applyProtection="1">
      <alignment horizontal="center" vertical="center" wrapText="1"/>
      <protection/>
    </xf>
    <xf numFmtId="49" fontId="1" fillId="34" borderId="57" xfId="0" applyNumberFormat="1" applyFont="1" applyFill="1" applyBorder="1" applyAlignment="1" applyProtection="1">
      <alignment horizontal="center" vertical="center" wrapText="1"/>
      <protection/>
    </xf>
    <xf numFmtId="0" fontId="10" fillId="41" borderId="32" xfId="0" applyFont="1" applyFill="1" applyBorder="1" applyAlignment="1">
      <alignment horizontal="right" vertical="center"/>
    </xf>
    <xf numFmtId="186" fontId="10" fillId="41" borderId="63" xfId="0" applyNumberFormat="1" applyFont="1" applyFill="1" applyBorder="1" applyAlignment="1">
      <alignment horizontal="right" vertical="center"/>
    </xf>
    <xf numFmtId="0" fontId="10" fillId="34" borderId="0" xfId="0" applyFont="1" applyFill="1" applyBorder="1" applyAlignment="1">
      <alignment horizontal="left" vertical="center" wrapText="1"/>
    </xf>
    <xf numFmtId="0" fontId="10" fillId="0" borderId="37" xfId="0" applyFont="1" applyFill="1" applyBorder="1" applyAlignment="1">
      <alignment horizontal="center" vertical="center"/>
    </xf>
    <xf numFmtId="0" fontId="0" fillId="42" borderId="0" xfId="0" applyFill="1" applyAlignment="1" applyProtection="1">
      <alignment vertical="center"/>
      <protection/>
    </xf>
    <xf numFmtId="0" fontId="0" fillId="42" borderId="0" xfId="0" applyFill="1" applyAlignment="1" applyProtection="1">
      <alignment vertical="center" wrapText="1"/>
      <protection/>
    </xf>
    <xf numFmtId="0" fontId="10" fillId="43" borderId="0" xfId="0" applyFont="1" applyFill="1" applyBorder="1" applyAlignment="1">
      <alignment vertical="center"/>
    </xf>
    <xf numFmtId="0" fontId="91" fillId="43" borderId="0" xfId="0" applyFont="1" applyFill="1" applyBorder="1" applyAlignment="1">
      <alignment vertical="center"/>
    </xf>
    <xf numFmtId="0" fontId="10" fillId="43" borderId="0" xfId="0" applyFont="1" applyFill="1" applyBorder="1" applyAlignment="1">
      <alignment horizontal="center" vertical="center"/>
    </xf>
    <xf numFmtId="0" fontId="92" fillId="34" borderId="0" xfId="0" applyFont="1" applyFill="1" applyBorder="1" applyAlignment="1">
      <alignment horizontal="left" vertical="center"/>
    </xf>
    <xf numFmtId="0" fontId="93" fillId="44" borderId="37" xfId="0" applyFont="1" applyFill="1" applyBorder="1" applyAlignment="1" applyProtection="1">
      <alignment horizontal="center" vertical="center"/>
      <protection/>
    </xf>
    <xf numFmtId="0" fontId="94" fillId="44" borderId="37" xfId="0" applyFont="1" applyFill="1" applyBorder="1" applyAlignment="1" applyProtection="1">
      <alignment horizontal="center" vertical="center"/>
      <protection/>
    </xf>
    <xf numFmtId="0" fontId="4" fillId="34" borderId="64" xfId="0" applyFont="1" applyFill="1" applyBorder="1" applyAlignment="1" applyProtection="1">
      <alignment horizontal="center" vertical="center" wrapText="1"/>
      <protection/>
    </xf>
    <xf numFmtId="0" fontId="4" fillId="34" borderId="62" xfId="0" applyFont="1" applyFill="1" applyBorder="1" applyAlignment="1" applyProtection="1">
      <alignment horizontal="center" vertical="center" wrapText="1"/>
      <protection/>
    </xf>
    <xf numFmtId="0" fontId="4" fillId="34" borderId="65" xfId="0" applyFont="1" applyFill="1" applyBorder="1" applyAlignment="1" applyProtection="1">
      <alignment horizontal="center" vertical="center" wrapText="1"/>
      <protection/>
    </xf>
    <xf numFmtId="0" fontId="1" fillId="34" borderId="66" xfId="0" applyFont="1" applyFill="1" applyBorder="1" applyAlignment="1" applyProtection="1">
      <alignment horizontal="center" vertical="center" wrapText="1"/>
      <protection/>
    </xf>
    <xf numFmtId="0" fontId="1" fillId="34" borderId="59" xfId="0" applyFont="1" applyFill="1" applyBorder="1" applyAlignment="1" applyProtection="1">
      <alignment horizontal="center" vertical="center" wrapText="1"/>
      <protection/>
    </xf>
    <xf numFmtId="0" fontId="4" fillId="34" borderId="58" xfId="0" applyFont="1" applyFill="1" applyBorder="1" applyAlignment="1" applyProtection="1">
      <alignment horizontal="center" vertical="center" wrapText="1"/>
      <protection/>
    </xf>
    <xf numFmtId="183" fontId="10" fillId="44" borderId="0" xfId="0" applyNumberFormat="1" applyFont="1" applyFill="1" applyBorder="1" applyAlignment="1" applyProtection="1" quotePrefix="1">
      <alignment horizontal="center" vertical="center"/>
      <protection/>
    </xf>
    <xf numFmtId="183" fontId="8" fillId="44" borderId="52" xfId="0" applyNumberFormat="1" applyFont="1" applyFill="1" applyBorder="1" applyAlignment="1" applyProtection="1">
      <alignment horizontal="center" vertical="center"/>
      <protection/>
    </xf>
    <xf numFmtId="183" fontId="8" fillId="44" borderId="53" xfId="0" applyNumberFormat="1" applyFont="1" applyFill="1" applyBorder="1" applyAlignment="1" applyProtection="1">
      <alignment horizontal="center" vertical="center"/>
      <protection/>
    </xf>
    <xf numFmtId="0" fontId="1" fillId="34" borderId="54" xfId="0" applyFont="1" applyFill="1" applyBorder="1" applyAlignment="1" applyProtection="1">
      <alignment horizontal="center" vertical="center" wrapText="1"/>
      <protection/>
    </xf>
    <xf numFmtId="0" fontId="1" fillId="34" borderId="55" xfId="0" applyFont="1" applyFill="1" applyBorder="1" applyAlignment="1" applyProtection="1">
      <alignment horizontal="center" vertical="center" wrapText="1"/>
      <protection/>
    </xf>
    <xf numFmtId="0" fontId="1" fillId="34" borderId="64" xfId="0" applyFont="1" applyFill="1" applyBorder="1" applyAlignment="1" applyProtection="1">
      <alignment horizontal="center" vertical="center" wrapText="1"/>
      <protection/>
    </xf>
    <xf numFmtId="0" fontId="1" fillId="34" borderId="51" xfId="0" applyFont="1" applyFill="1" applyBorder="1" applyAlignment="1" applyProtection="1">
      <alignment horizontal="center" vertical="center" wrapText="1"/>
      <protection/>
    </xf>
    <xf numFmtId="0" fontId="1" fillId="34" borderId="56" xfId="0" applyFont="1" applyFill="1" applyBorder="1" applyAlignment="1" applyProtection="1">
      <alignment horizontal="center" vertical="center" wrapText="1"/>
      <protection/>
    </xf>
    <xf numFmtId="0" fontId="10" fillId="34" borderId="54" xfId="0" applyFont="1" applyFill="1" applyBorder="1" applyAlignment="1" applyProtection="1">
      <alignment horizontal="center" vertical="center" shrinkToFit="1"/>
      <protection/>
    </xf>
    <xf numFmtId="0" fontId="1" fillId="34" borderId="0" xfId="0" applyFont="1" applyFill="1" applyBorder="1" applyAlignment="1" applyProtection="1">
      <alignment horizontal="center" vertical="center" shrinkToFit="1"/>
      <protection/>
    </xf>
    <xf numFmtId="0" fontId="4" fillId="34" borderId="51" xfId="0" applyFont="1" applyFill="1" applyBorder="1" applyAlignment="1" applyProtection="1">
      <alignment horizontal="center" vertical="center"/>
      <protection/>
    </xf>
    <xf numFmtId="0" fontId="4" fillId="34" borderId="57" xfId="0" applyFont="1" applyFill="1" applyBorder="1" applyAlignment="1" applyProtection="1">
      <alignment horizontal="center" vertical="center"/>
      <protection/>
    </xf>
    <xf numFmtId="49" fontId="1" fillId="34" borderId="64" xfId="0" applyNumberFormat="1" applyFont="1" applyFill="1" applyBorder="1" applyAlignment="1" applyProtection="1">
      <alignment horizontal="center" vertical="center" wrapText="1"/>
      <protection/>
    </xf>
    <xf numFmtId="49" fontId="1" fillId="34" borderId="65" xfId="0" applyNumberFormat="1" applyFont="1" applyFill="1" applyBorder="1" applyAlignment="1" applyProtection="1">
      <alignment horizontal="center" vertical="center" wrapText="1"/>
      <protection/>
    </xf>
    <xf numFmtId="49" fontId="1" fillId="34" borderId="56" xfId="0" applyNumberFormat="1" applyFont="1" applyFill="1" applyBorder="1" applyAlignment="1" applyProtection="1">
      <alignment horizontal="center" vertical="center" wrapText="1"/>
      <protection/>
    </xf>
    <xf numFmtId="49" fontId="1" fillId="34" borderId="60" xfId="0" applyNumberFormat="1" applyFont="1" applyFill="1" applyBorder="1" applyAlignment="1" applyProtection="1">
      <alignment horizontal="center" vertical="center" wrapText="1"/>
      <protection/>
    </xf>
    <xf numFmtId="49" fontId="1" fillId="34" borderId="51" xfId="0" applyNumberFormat="1" applyFont="1" applyFill="1" applyBorder="1" applyAlignment="1" applyProtection="1">
      <alignment horizontal="center" vertical="center" wrapText="1"/>
      <protection/>
    </xf>
    <xf numFmtId="49" fontId="1" fillId="34" borderId="58" xfId="0" applyNumberFormat="1" applyFont="1" applyFill="1" applyBorder="1" applyAlignment="1" applyProtection="1">
      <alignment horizontal="center" vertical="center" wrapText="1"/>
      <protection/>
    </xf>
    <xf numFmtId="0" fontId="4" fillId="34" borderId="56" xfId="0" applyFont="1" applyFill="1" applyBorder="1" applyAlignment="1" applyProtection="1">
      <alignment horizontal="left" vertical="center" wrapText="1"/>
      <protection/>
    </xf>
    <xf numFmtId="0" fontId="4" fillId="36" borderId="54" xfId="0" applyFont="1" applyFill="1" applyBorder="1" applyAlignment="1" applyProtection="1">
      <alignment horizontal="center" vertical="center" wrapText="1"/>
      <protection locked="0"/>
    </xf>
    <xf numFmtId="184" fontId="31" fillId="0" borderId="20" xfId="0" applyNumberFormat="1" applyFont="1" applyFill="1" applyBorder="1" applyAlignment="1" applyProtection="1">
      <alignment vertical="center" shrinkToFit="1"/>
      <protection/>
    </xf>
    <xf numFmtId="184" fontId="31" fillId="0" borderId="34" xfId="0" applyNumberFormat="1" applyFont="1" applyFill="1" applyBorder="1" applyAlignment="1" applyProtection="1">
      <alignment vertical="center" shrinkToFit="1"/>
      <protection/>
    </xf>
    <xf numFmtId="189" fontId="31" fillId="0" borderId="20" xfId="0" applyNumberFormat="1" applyFont="1" applyFill="1" applyBorder="1" applyAlignment="1" applyProtection="1">
      <alignment horizontal="center" vertical="center" shrinkToFit="1"/>
      <protection/>
    </xf>
    <xf numFmtId="188" fontId="31" fillId="0" borderId="34" xfId="0" applyNumberFormat="1" applyFont="1" applyFill="1" applyBorder="1" applyAlignment="1" applyProtection="1" quotePrefix="1">
      <alignment horizontal="center" vertical="center" shrinkToFit="1"/>
      <protection/>
    </xf>
    <xf numFmtId="184" fontId="17" fillId="0" borderId="20" xfId="0" applyNumberFormat="1" applyFont="1" applyFill="1" applyBorder="1" applyAlignment="1" applyProtection="1">
      <alignment horizontal="center" vertical="center" shrinkToFit="1"/>
      <protection/>
    </xf>
    <xf numFmtId="184" fontId="17" fillId="0" borderId="38" xfId="0" applyNumberFormat="1" applyFont="1" applyFill="1" applyBorder="1" applyAlignment="1" applyProtection="1">
      <alignment horizontal="center" vertical="center" shrinkToFit="1"/>
      <protection/>
    </xf>
    <xf numFmtId="0" fontId="95" fillId="45" borderId="54" xfId="0" applyNumberFormat="1" applyFont="1" applyFill="1" applyBorder="1" applyAlignment="1" applyProtection="1">
      <alignment horizontal="center" vertical="center"/>
      <protection locked="0"/>
    </xf>
    <xf numFmtId="0" fontId="96" fillId="0" borderId="0" xfId="0" applyFont="1" applyFill="1" applyAlignment="1" applyProtection="1">
      <alignment vertical="center"/>
      <protection/>
    </xf>
    <xf numFmtId="0" fontId="97" fillId="34" borderId="0" xfId="0" applyFont="1" applyFill="1" applyAlignment="1" applyProtection="1">
      <alignment vertical="center"/>
      <protection/>
    </xf>
    <xf numFmtId="0" fontId="96" fillId="34" borderId="0" xfId="0" applyFont="1" applyFill="1" applyAlignment="1" applyProtection="1">
      <alignment vertical="center"/>
      <protection/>
    </xf>
    <xf numFmtId="0" fontId="98" fillId="34" borderId="0" xfId="0" applyFont="1" applyFill="1" applyAlignment="1" applyProtection="1">
      <alignment vertical="center"/>
      <protection/>
    </xf>
    <xf numFmtId="0" fontId="96" fillId="34" borderId="0" xfId="0" applyFont="1" applyFill="1" applyAlignment="1" applyProtection="1">
      <alignment horizontal="left" vertical="center" wrapText="1"/>
      <protection/>
    </xf>
    <xf numFmtId="0" fontId="96" fillId="34" borderId="0" xfId="0" applyFont="1" applyFill="1" applyBorder="1" applyAlignment="1" applyProtection="1">
      <alignment horizontal="center" vertical="center" wrapText="1"/>
      <protection/>
    </xf>
    <xf numFmtId="186" fontId="96" fillId="34" borderId="0" xfId="0" applyNumberFormat="1" applyFont="1" applyFill="1" applyBorder="1" applyAlignment="1" applyProtection="1">
      <alignment vertical="center" wrapText="1"/>
      <protection/>
    </xf>
    <xf numFmtId="0" fontId="96" fillId="34" borderId="0" xfId="0" applyFont="1" applyFill="1" applyBorder="1" applyAlignment="1" applyProtection="1">
      <alignment vertical="center" wrapText="1"/>
      <protection/>
    </xf>
    <xf numFmtId="0" fontId="8" fillId="34" borderId="55" xfId="0" applyFont="1" applyFill="1" applyBorder="1" applyAlignment="1" applyProtection="1">
      <alignment horizontal="center" vertical="center" wrapText="1"/>
      <protection/>
    </xf>
    <xf numFmtId="0" fontId="12" fillId="0" borderId="52" xfId="0" applyFont="1" applyBorder="1" applyAlignment="1" applyProtection="1">
      <alignment horizontal="center" vertical="center"/>
      <protection/>
    </xf>
    <xf numFmtId="0" fontId="12" fillId="0" borderId="53" xfId="0" applyFont="1" applyBorder="1" applyAlignment="1" applyProtection="1">
      <alignment horizontal="center" vertical="center"/>
      <protection/>
    </xf>
    <xf numFmtId="0" fontId="1" fillId="34" borderId="55" xfId="0" applyFont="1" applyFill="1" applyBorder="1" applyAlignment="1" applyProtection="1">
      <alignment horizontal="center" vertical="center" wrapText="1"/>
      <protection/>
    </xf>
    <xf numFmtId="0" fontId="1" fillId="34" borderId="53" xfId="0" applyFont="1" applyFill="1" applyBorder="1" applyAlignment="1" applyProtection="1">
      <alignment horizontal="center" vertical="center" wrapText="1"/>
      <protection/>
    </xf>
    <xf numFmtId="0" fontId="43" fillId="34" borderId="64" xfId="0" applyFont="1" applyFill="1" applyBorder="1" applyAlignment="1" applyProtection="1">
      <alignment horizontal="center" vertical="center" wrapText="1"/>
      <protection/>
    </xf>
    <xf numFmtId="0" fontId="43" fillId="34" borderId="62" xfId="0" applyFont="1" applyFill="1" applyBorder="1" applyAlignment="1" applyProtection="1">
      <alignment horizontal="center" vertical="center" wrapText="1"/>
      <protection/>
    </xf>
    <xf numFmtId="0" fontId="43" fillId="34" borderId="65" xfId="0" applyFont="1" applyFill="1" applyBorder="1" applyAlignment="1" applyProtection="1">
      <alignment horizontal="center" vertical="center" wrapText="1"/>
      <protection/>
    </xf>
    <xf numFmtId="0" fontId="43" fillId="34" borderId="67" xfId="0" applyFont="1" applyFill="1" applyBorder="1" applyAlignment="1" applyProtection="1">
      <alignment horizontal="center" vertical="center" wrapText="1"/>
      <protection/>
    </xf>
    <xf numFmtId="0" fontId="43" fillId="34" borderId="68" xfId="0" applyFont="1" applyFill="1" applyBorder="1" applyAlignment="1" applyProtection="1">
      <alignment horizontal="center" vertical="center" wrapText="1"/>
      <protection/>
    </xf>
    <xf numFmtId="0" fontId="43" fillId="34" borderId="69" xfId="0" applyFont="1" applyFill="1" applyBorder="1" applyAlignment="1" applyProtection="1">
      <alignment horizontal="center" vertical="center" wrapText="1"/>
      <protection/>
    </xf>
    <xf numFmtId="0" fontId="4" fillId="34" borderId="55" xfId="0" applyFont="1" applyFill="1" applyBorder="1" applyAlignment="1" applyProtection="1">
      <alignment horizontal="center" vertical="center" wrapText="1" shrinkToFit="1"/>
      <protection/>
    </xf>
    <xf numFmtId="0" fontId="4" fillId="34" borderId="52" xfId="0" applyFont="1" applyFill="1" applyBorder="1" applyAlignment="1" applyProtection="1">
      <alignment horizontal="center" vertical="center" wrapText="1" shrinkToFit="1"/>
      <protection/>
    </xf>
    <xf numFmtId="0" fontId="4" fillId="0" borderId="55" xfId="0" applyFont="1" applyFill="1" applyBorder="1" applyAlignment="1" applyProtection="1">
      <alignment horizontal="center" vertical="center" wrapText="1"/>
      <protection/>
    </xf>
    <xf numFmtId="0" fontId="4" fillId="0" borderId="52" xfId="0" applyFont="1" applyFill="1" applyBorder="1" applyAlignment="1" applyProtection="1">
      <alignment horizontal="center" vertical="center" wrapText="1"/>
      <protection/>
    </xf>
    <xf numFmtId="0" fontId="4" fillId="0" borderId="53" xfId="0" applyFont="1" applyFill="1" applyBorder="1" applyAlignment="1" applyProtection="1">
      <alignment horizontal="center" vertical="center" wrapText="1"/>
      <protection/>
    </xf>
    <xf numFmtId="0" fontId="4" fillId="37" borderId="55" xfId="0" applyFont="1" applyFill="1" applyBorder="1" applyAlignment="1" applyProtection="1">
      <alignment horizontal="center" vertical="center"/>
      <protection locked="0"/>
    </xf>
    <xf numFmtId="0" fontId="4" fillId="37" borderId="53" xfId="0" applyFont="1" applyFill="1" applyBorder="1" applyAlignment="1" applyProtection="1">
      <alignment horizontal="center" vertical="center"/>
      <protection locked="0"/>
    </xf>
    <xf numFmtId="0" fontId="4" fillId="34" borderId="55" xfId="0" applyFont="1" applyFill="1" applyBorder="1" applyAlignment="1" applyProtection="1">
      <alignment horizontal="center" vertical="center"/>
      <protection/>
    </xf>
    <xf numFmtId="0" fontId="4" fillId="34" borderId="52" xfId="0" applyFont="1" applyFill="1" applyBorder="1" applyAlignment="1" applyProtection="1">
      <alignment horizontal="center" vertical="center"/>
      <protection/>
    </xf>
    <xf numFmtId="0" fontId="4" fillId="34" borderId="53" xfId="0" applyFont="1" applyFill="1" applyBorder="1" applyAlignment="1" applyProtection="1">
      <alignment horizontal="center" vertical="center"/>
      <protection/>
    </xf>
    <xf numFmtId="0" fontId="0" fillId="34" borderId="70" xfId="0" applyFill="1" applyBorder="1" applyAlignment="1" applyProtection="1">
      <alignment vertical="center"/>
      <protection/>
    </xf>
    <xf numFmtId="0" fontId="0" fillId="0" borderId="71" xfId="0" applyBorder="1" applyAlignment="1">
      <alignment vertical="center"/>
    </xf>
    <xf numFmtId="49" fontId="4" fillId="36" borderId="55" xfId="0" applyNumberFormat="1" applyFont="1" applyFill="1" applyBorder="1" applyAlignment="1" applyProtection="1">
      <alignment horizontal="center" vertical="center" wrapText="1"/>
      <protection locked="0"/>
    </xf>
    <xf numFmtId="49" fontId="4" fillId="36" borderId="52" xfId="0" applyNumberFormat="1" applyFont="1" applyFill="1" applyBorder="1" applyAlignment="1" applyProtection="1">
      <alignment horizontal="center" vertical="center" wrapText="1"/>
      <protection locked="0"/>
    </xf>
    <xf numFmtId="49" fontId="4" fillId="36" borderId="53" xfId="0" applyNumberFormat="1" applyFont="1" applyFill="1" applyBorder="1" applyAlignment="1" applyProtection="1">
      <alignment horizontal="center" vertical="center" wrapText="1"/>
      <protection locked="0"/>
    </xf>
    <xf numFmtId="0" fontId="4" fillId="34" borderId="52" xfId="0" applyFont="1" applyFill="1" applyBorder="1" applyAlignment="1" applyProtection="1">
      <alignment horizontal="center" vertical="center" wrapText="1"/>
      <protection/>
    </xf>
    <xf numFmtId="49" fontId="1" fillId="36" borderId="54" xfId="0" applyNumberFormat="1" applyFont="1" applyFill="1" applyBorder="1" applyAlignment="1" applyProtection="1">
      <alignment horizontal="left" vertical="center" wrapText="1"/>
      <protection locked="0"/>
    </xf>
    <xf numFmtId="49" fontId="4" fillId="36" borderId="55" xfId="0" applyNumberFormat="1" applyFont="1" applyFill="1" applyBorder="1" applyAlignment="1" applyProtection="1">
      <alignment horizontal="left" vertical="center" wrapText="1"/>
      <protection locked="0"/>
    </xf>
    <xf numFmtId="49" fontId="4" fillId="36" borderId="52" xfId="0" applyNumberFormat="1" applyFont="1" applyFill="1" applyBorder="1" applyAlignment="1" applyProtection="1">
      <alignment horizontal="left" vertical="center" wrapText="1"/>
      <protection locked="0"/>
    </xf>
    <xf numFmtId="49" fontId="4" fillId="36" borderId="53" xfId="0" applyNumberFormat="1" applyFont="1" applyFill="1" applyBorder="1" applyAlignment="1" applyProtection="1">
      <alignment horizontal="left" vertical="center" wrapText="1"/>
      <protection locked="0"/>
    </xf>
    <xf numFmtId="0" fontId="4" fillId="46" borderId="55" xfId="0" applyFont="1" applyFill="1" applyBorder="1" applyAlignment="1" applyProtection="1">
      <alignment horizontal="left" vertical="center" wrapText="1"/>
      <protection locked="0"/>
    </xf>
    <xf numFmtId="0" fontId="4" fillId="46" borderId="52" xfId="0" applyFont="1" applyFill="1" applyBorder="1" applyAlignment="1" applyProtection="1">
      <alignment horizontal="left" vertical="center" wrapText="1"/>
      <protection locked="0"/>
    </xf>
    <xf numFmtId="0" fontId="4" fillId="46" borderId="53" xfId="0" applyFont="1" applyFill="1" applyBorder="1" applyAlignment="1" applyProtection="1">
      <alignment horizontal="left" vertical="center" wrapText="1"/>
      <protection locked="0"/>
    </xf>
    <xf numFmtId="49" fontId="4" fillId="36" borderId="55" xfId="0" applyNumberFormat="1" applyFont="1" applyFill="1" applyBorder="1" applyAlignment="1" applyProtection="1">
      <alignment horizontal="right" vertical="center" wrapText="1"/>
      <protection locked="0"/>
    </xf>
    <xf numFmtId="49" fontId="4" fillId="36" borderId="52" xfId="0" applyNumberFormat="1" applyFont="1" applyFill="1" applyBorder="1" applyAlignment="1" applyProtection="1">
      <alignment horizontal="right" vertical="center" wrapText="1"/>
      <protection locked="0"/>
    </xf>
    <xf numFmtId="49" fontId="4" fillId="36" borderId="53" xfId="0" applyNumberFormat="1" applyFont="1" applyFill="1" applyBorder="1" applyAlignment="1" applyProtection="1">
      <alignment horizontal="right" vertical="center" wrapText="1"/>
      <protection locked="0"/>
    </xf>
    <xf numFmtId="0" fontId="4" fillId="36" borderId="55" xfId="0" applyFont="1" applyFill="1" applyBorder="1" applyAlignment="1" applyProtection="1" quotePrefix="1">
      <alignment horizontal="left" vertical="center" wrapText="1"/>
      <protection locked="0"/>
    </xf>
    <xf numFmtId="0" fontId="4" fillId="36" borderId="52" xfId="0" applyFont="1" applyFill="1" applyBorder="1" applyAlignment="1" applyProtection="1">
      <alignment horizontal="left" vertical="center" wrapText="1"/>
      <protection locked="0"/>
    </xf>
    <xf numFmtId="0" fontId="4" fillId="36" borderId="53" xfId="0" applyFont="1" applyFill="1" applyBorder="1" applyAlignment="1" applyProtection="1">
      <alignment horizontal="left" vertical="center" wrapText="1"/>
      <protection locked="0"/>
    </xf>
    <xf numFmtId="0" fontId="1" fillId="34" borderId="72" xfId="0" applyFont="1" applyFill="1" applyBorder="1" applyAlignment="1" applyProtection="1">
      <alignment horizontal="justify" vertical="center" wrapText="1"/>
      <protection/>
    </xf>
    <xf numFmtId="0" fontId="1" fillId="34" borderId="73" xfId="0" applyFont="1" applyFill="1" applyBorder="1" applyAlignment="1" applyProtection="1">
      <alignment horizontal="justify" vertical="center" wrapText="1"/>
      <protection/>
    </xf>
    <xf numFmtId="0" fontId="1" fillId="34" borderId="74" xfId="0" applyFont="1" applyFill="1" applyBorder="1" applyAlignment="1" applyProtection="1">
      <alignment horizontal="justify" vertical="center" wrapText="1"/>
      <protection/>
    </xf>
    <xf numFmtId="0" fontId="1" fillId="34" borderId="75" xfId="0" applyFont="1" applyFill="1" applyBorder="1" applyAlignment="1" applyProtection="1">
      <alignment horizontal="justify" vertical="center" wrapText="1"/>
      <protection/>
    </xf>
    <xf numFmtId="186" fontId="32" fillId="34" borderId="52" xfId="0" applyNumberFormat="1" applyFont="1" applyFill="1" applyBorder="1" applyAlignment="1" applyProtection="1">
      <alignment horizontal="right" vertical="center" wrapText="1"/>
      <protection/>
    </xf>
    <xf numFmtId="0" fontId="4" fillId="34" borderId="64" xfId="0" applyFont="1" applyFill="1" applyBorder="1" applyAlignment="1" applyProtection="1">
      <alignment horizontal="center" vertical="center" wrapText="1"/>
      <protection/>
    </xf>
    <xf numFmtId="0" fontId="4" fillId="34" borderId="62" xfId="0" applyFont="1" applyFill="1" applyBorder="1" applyAlignment="1" applyProtection="1">
      <alignment horizontal="center" vertical="center" wrapText="1"/>
      <protection/>
    </xf>
    <xf numFmtId="0" fontId="4" fillId="34" borderId="65" xfId="0" applyFont="1" applyFill="1" applyBorder="1" applyAlignment="1" applyProtection="1">
      <alignment horizontal="center" vertical="center" wrapText="1"/>
      <protection/>
    </xf>
    <xf numFmtId="0" fontId="4" fillId="36" borderId="55" xfId="0" applyFont="1" applyFill="1" applyBorder="1" applyAlignment="1" applyProtection="1">
      <alignment horizontal="left" vertical="center" wrapText="1"/>
      <protection locked="0"/>
    </xf>
    <xf numFmtId="0" fontId="9" fillId="34" borderId="0" xfId="0" applyFont="1" applyFill="1" applyAlignment="1" applyProtection="1">
      <alignment horizontal="center" vertical="center"/>
      <protection/>
    </xf>
    <xf numFmtId="0" fontId="4" fillId="36" borderId="55" xfId="0" applyFont="1" applyFill="1" applyBorder="1" applyAlignment="1" applyProtection="1">
      <alignment vertical="center" wrapText="1"/>
      <protection locked="0"/>
    </xf>
    <xf numFmtId="0" fontId="4" fillId="36" borderId="52" xfId="0" applyFont="1" applyFill="1" applyBorder="1" applyAlignment="1" applyProtection="1">
      <alignment vertical="center" wrapText="1"/>
      <protection locked="0"/>
    </xf>
    <xf numFmtId="0" fontId="4" fillId="36" borderId="53" xfId="0" applyFont="1" applyFill="1" applyBorder="1" applyAlignment="1" applyProtection="1">
      <alignment vertical="center" wrapText="1"/>
      <protection locked="0"/>
    </xf>
    <xf numFmtId="0" fontId="99" fillId="45" borderId="55" xfId="0" applyFont="1" applyFill="1" applyBorder="1" applyAlignment="1" applyProtection="1">
      <alignment horizontal="center" vertical="center" shrinkToFit="1"/>
      <protection locked="0"/>
    </xf>
    <xf numFmtId="0" fontId="99" fillId="45" borderId="52" xfId="0" applyFont="1" applyFill="1" applyBorder="1" applyAlignment="1" applyProtection="1">
      <alignment horizontal="center" vertical="center" shrinkToFit="1"/>
      <protection locked="0"/>
    </xf>
    <xf numFmtId="0" fontId="99" fillId="45" borderId="53" xfId="0" applyFont="1" applyFill="1" applyBorder="1" applyAlignment="1" applyProtection="1">
      <alignment horizontal="center" vertical="center" shrinkToFit="1"/>
      <protection locked="0"/>
    </xf>
    <xf numFmtId="0" fontId="4" fillId="34" borderId="55" xfId="0" applyFont="1" applyFill="1" applyBorder="1" applyAlignment="1" applyProtection="1">
      <alignment horizontal="center" vertical="center" wrapText="1"/>
      <protection/>
    </xf>
    <xf numFmtId="0" fontId="4" fillId="34" borderId="53" xfId="0" applyFont="1" applyFill="1" applyBorder="1" applyAlignment="1" applyProtection="1">
      <alignment horizontal="center" vertical="center" wrapText="1"/>
      <protection/>
    </xf>
    <xf numFmtId="0" fontId="99" fillId="45" borderId="55" xfId="0" applyFont="1" applyFill="1" applyBorder="1" applyAlignment="1" applyProtection="1">
      <alignment horizontal="left" vertical="center" wrapText="1"/>
      <protection locked="0"/>
    </xf>
    <xf numFmtId="0" fontId="99" fillId="45" borderId="52" xfId="0" applyFont="1" applyFill="1" applyBorder="1" applyAlignment="1" applyProtection="1">
      <alignment horizontal="left" vertical="center" wrapText="1"/>
      <protection locked="0"/>
    </xf>
    <xf numFmtId="0" fontId="99" fillId="45" borderId="53" xfId="0" applyFont="1" applyFill="1" applyBorder="1" applyAlignment="1" applyProtection="1">
      <alignment horizontal="left" vertical="center" wrapText="1"/>
      <protection locked="0"/>
    </xf>
    <xf numFmtId="0" fontId="99" fillId="45" borderId="55" xfId="0" applyFont="1" applyFill="1" applyBorder="1" applyAlignment="1" applyProtection="1">
      <alignment vertical="center" wrapText="1"/>
      <protection locked="0"/>
    </xf>
    <xf numFmtId="0" fontId="99" fillId="45" borderId="52" xfId="0" applyFont="1" applyFill="1" applyBorder="1" applyAlignment="1" applyProtection="1">
      <alignment vertical="center" wrapText="1"/>
      <protection locked="0"/>
    </xf>
    <xf numFmtId="0" fontId="99" fillId="45" borderId="53" xfId="0" applyFont="1" applyFill="1" applyBorder="1" applyAlignment="1" applyProtection="1">
      <alignment vertical="center" wrapText="1"/>
      <protection locked="0"/>
    </xf>
    <xf numFmtId="0" fontId="99" fillId="45" borderId="51" xfId="0" applyFont="1" applyFill="1" applyBorder="1" applyAlignment="1" applyProtection="1">
      <alignment horizontal="center" vertical="center"/>
      <protection locked="0"/>
    </xf>
    <xf numFmtId="0" fontId="99" fillId="45" borderId="52" xfId="0" applyFont="1" applyFill="1" applyBorder="1" applyAlignment="1" applyProtection="1">
      <alignment horizontal="center" vertical="center"/>
      <protection locked="0"/>
    </xf>
    <xf numFmtId="0" fontId="99" fillId="45" borderId="53" xfId="0" applyFont="1" applyFill="1" applyBorder="1" applyAlignment="1" applyProtection="1">
      <alignment horizontal="center" vertical="center"/>
      <protection locked="0"/>
    </xf>
    <xf numFmtId="0" fontId="99" fillId="45" borderId="55" xfId="0" applyFont="1" applyFill="1" applyBorder="1" applyAlignment="1" applyProtection="1">
      <alignment horizontal="center" vertical="center"/>
      <protection locked="0"/>
    </xf>
    <xf numFmtId="195" fontId="4" fillId="46" borderId="55" xfId="0" applyNumberFormat="1" applyFont="1" applyFill="1" applyBorder="1" applyAlignment="1" applyProtection="1">
      <alignment horizontal="center" vertical="center" wrapText="1"/>
      <protection locked="0"/>
    </xf>
    <xf numFmtId="195" fontId="4" fillId="46" borderId="53" xfId="0" applyNumberFormat="1" applyFont="1" applyFill="1" applyBorder="1" applyAlignment="1" applyProtection="1">
      <alignment horizontal="center" vertical="center" wrapText="1"/>
      <protection locked="0"/>
    </xf>
    <xf numFmtId="0" fontId="1" fillId="0" borderId="66" xfId="0" applyFont="1" applyFill="1" applyBorder="1" applyAlignment="1" applyProtection="1">
      <alignment horizontal="center" vertical="center" wrapText="1"/>
      <protection/>
    </xf>
    <xf numFmtId="0" fontId="1" fillId="0" borderId="76" xfId="0" applyFont="1" applyFill="1" applyBorder="1" applyAlignment="1" applyProtection="1">
      <alignment horizontal="center" vertical="center" wrapText="1"/>
      <protection/>
    </xf>
    <xf numFmtId="0" fontId="1" fillId="0" borderId="59" xfId="0" applyFont="1" applyFill="1" applyBorder="1" applyAlignment="1" applyProtection="1">
      <alignment horizontal="center" vertical="center" wrapText="1"/>
      <protection/>
    </xf>
    <xf numFmtId="0" fontId="1" fillId="34" borderId="54" xfId="0" applyFont="1" applyFill="1" applyBorder="1" applyAlignment="1" applyProtection="1">
      <alignment horizontal="center" vertical="center" wrapText="1"/>
      <protection/>
    </xf>
    <xf numFmtId="193" fontId="1" fillId="36" borderId="55" xfId="0" applyNumberFormat="1" applyFont="1" applyFill="1" applyBorder="1" applyAlignment="1" applyProtection="1">
      <alignment horizontal="center" vertical="center" wrapText="1"/>
      <protection locked="0"/>
    </xf>
    <xf numFmtId="193" fontId="1" fillId="36" borderId="53" xfId="0" applyNumberFormat="1" applyFont="1" applyFill="1" applyBorder="1" applyAlignment="1" applyProtection="1">
      <alignment horizontal="center" vertical="center" wrapText="1"/>
      <protection locked="0"/>
    </xf>
    <xf numFmtId="0" fontId="4" fillId="46" borderId="55" xfId="0" applyFont="1" applyFill="1" applyBorder="1" applyAlignment="1" applyProtection="1">
      <alignment vertical="center" shrinkToFit="1"/>
      <protection locked="0"/>
    </xf>
    <xf numFmtId="0" fontId="4" fillId="46" borderId="52" xfId="0" applyFont="1" applyFill="1" applyBorder="1" applyAlignment="1" applyProtection="1">
      <alignment vertical="center" shrinkToFit="1"/>
      <protection locked="0"/>
    </xf>
    <xf numFmtId="0" fontId="4" fillId="46" borderId="53" xfId="0" applyFont="1" applyFill="1" applyBorder="1" applyAlignment="1" applyProtection="1">
      <alignment vertical="center" shrinkToFit="1"/>
      <protection locked="0"/>
    </xf>
    <xf numFmtId="0" fontId="4" fillId="36" borderId="55" xfId="0" applyFont="1" applyFill="1" applyBorder="1" applyAlignment="1" applyProtection="1">
      <alignment vertical="center" shrinkToFit="1"/>
      <protection locked="0"/>
    </xf>
    <xf numFmtId="0" fontId="4" fillId="36" borderId="52" xfId="0" applyFont="1" applyFill="1" applyBorder="1" applyAlignment="1" applyProtection="1">
      <alignment vertical="center" shrinkToFit="1"/>
      <protection locked="0"/>
    </xf>
    <xf numFmtId="0" fontId="4" fillId="36" borderId="53" xfId="0" applyFont="1" applyFill="1" applyBorder="1" applyAlignment="1" applyProtection="1">
      <alignment vertical="center" shrinkToFit="1"/>
      <protection locked="0"/>
    </xf>
    <xf numFmtId="0" fontId="4" fillId="46" borderId="55" xfId="0" applyFont="1" applyFill="1" applyBorder="1" applyAlignment="1" applyProtection="1">
      <alignment vertical="center" wrapText="1"/>
      <protection locked="0"/>
    </xf>
    <xf numFmtId="0" fontId="4" fillId="46" borderId="52" xfId="0" applyFont="1" applyFill="1" applyBorder="1" applyAlignment="1" applyProtection="1">
      <alignment vertical="center" wrapText="1"/>
      <protection locked="0"/>
    </xf>
    <xf numFmtId="0" fontId="4" fillId="46" borderId="53" xfId="0" applyFont="1" applyFill="1" applyBorder="1" applyAlignment="1" applyProtection="1">
      <alignment vertical="center" wrapText="1"/>
      <protection locked="0"/>
    </xf>
    <xf numFmtId="0" fontId="1" fillId="34" borderId="66" xfId="0" applyFont="1" applyFill="1" applyBorder="1" applyAlignment="1" applyProtection="1">
      <alignment horizontal="center" vertical="center" wrapText="1"/>
      <protection/>
    </xf>
    <xf numFmtId="0" fontId="1" fillId="34" borderId="59" xfId="0" applyFont="1" applyFill="1" applyBorder="1" applyAlignment="1" applyProtection="1">
      <alignment horizontal="center" vertical="center" wrapText="1"/>
      <protection/>
    </xf>
    <xf numFmtId="0" fontId="4" fillId="37" borderId="55" xfId="0" applyFont="1" applyFill="1" applyBorder="1" applyAlignment="1" applyProtection="1">
      <alignment horizontal="center" vertical="center" wrapText="1"/>
      <protection locked="0"/>
    </xf>
    <xf numFmtId="0" fontId="4" fillId="37" borderId="52" xfId="0" applyFont="1" applyFill="1" applyBorder="1" applyAlignment="1" applyProtection="1">
      <alignment horizontal="center" vertical="center" wrapText="1"/>
      <protection locked="0"/>
    </xf>
    <xf numFmtId="0" fontId="4" fillId="37" borderId="53" xfId="0" applyFont="1" applyFill="1" applyBorder="1" applyAlignment="1" applyProtection="1">
      <alignment horizontal="center" vertical="center" wrapText="1"/>
      <protection locked="0"/>
    </xf>
    <xf numFmtId="0" fontId="4" fillId="0" borderId="66" xfId="0" applyFont="1" applyFill="1" applyBorder="1" applyAlignment="1" applyProtection="1">
      <alignment horizontal="center" vertical="center" wrapText="1"/>
      <protection/>
    </xf>
    <xf numFmtId="0" fontId="4" fillId="0" borderId="76" xfId="0" applyFont="1" applyFill="1" applyBorder="1" applyAlignment="1" applyProtection="1">
      <alignment horizontal="center" vertical="center" wrapText="1"/>
      <protection/>
    </xf>
    <xf numFmtId="0" fontId="4" fillId="0" borderId="77" xfId="0" applyFont="1" applyFill="1" applyBorder="1" applyAlignment="1" applyProtection="1">
      <alignment horizontal="center" vertical="center" wrapText="1"/>
      <protection/>
    </xf>
    <xf numFmtId="0" fontId="0" fillId="0" borderId="78" xfId="0" applyFont="1" applyFill="1" applyBorder="1" applyAlignment="1" applyProtection="1">
      <alignment horizontal="center" vertical="center"/>
      <protection/>
    </xf>
    <xf numFmtId="0" fontId="4" fillId="0" borderId="59" xfId="0" applyFont="1" applyFill="1" applyBorder="1" applyAlignment="1" applyProtection="1">
      <alignment horizontal="center" vertical="center" wrapText="1"/>
      <protection/>
    </xf>
    <xf numFmtId="0" fontId="4" fillId="36" borderId="55" xfId="0" applyFont="1" applyFill="1" applyBorder="1" applyAlignment="1" applyProtection="1">
      <alignment horizontal="center" vertical="center" wrapText="1"/>
      <protection locked="0"/>
    </xf>
    <xf numFmtId="0" fontId="4" fillId="36" borderId="53" xfId="0" applyFont="1" applyFill="1" applyBorder="1" applyAlignment="1" applyProtection="1">
      <alignment horizontal="center" vertical="center" wrapText="1"/>
      <protection locked="0"/>
    </xf>
    <xf numFmtId="0" fontId="1" fillId="34" borderId="76" xfId="0" applyFont="1" applyFill="1" applyBorder="1" applyAlignment="1" applyProtection="1">
      <alignment horizontal="center" vertical="center" wrapText="1"/>
      <protection/>
    </xf>
    <xf numFmtId="186" fontId="4" fillId="34" borderId="52" xfId="0" applyNumberFormat="1" applyFont="1" applyFill="1" applyBorder="1" applyAlignment="1" applyProtection="1">
      <alignment horizontal="center" vertical="center" wrapText="1"/>
      <protection/>
    </xf>
    <xf numFmtId="189" fontId="32" fillId="34" borderId="52" xfId="0" applyNumberFormat="1" applyFont="1" applyFill="1" applyBorder="1" applyAlignment="1" applyProtection="1">
      <alignment horizontal="center" vertical="center" wrapText="1"/>
      <protection/>
    </xf>
    <xf numFmtId="0" fontId="4" fillId="34" borderId="55" xfId="0" applyFont="1" applyFill="1" applyBorder="1" applyAlignment="1" applyProtection="1">
      <alignment horizontal="right" vertical="center" wrapText="1"/>
      <protection/>
    </xf>
    <xf numFmtId="0" fontId="4" fillId="34" borderId="52" xfId="0" applyFont="1" applyFill="1" applyBorder="1" applyAlignment="1" applyProtection="1">
      <alignment horizontal="right" vertical="center" wrapText="1"/>
      <protection/>
    </xf>
    <xf numFmtId="0" fontId="4" fillId="36" borderId="64" xfId="0" applyFont="1" applyFill="1"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4" fillId="34" borderId="0" xfId="0" applyFont="1" applyFill="1" applyAlignment="1" applyProtection="1">
      <alignment horizontal="left" vertical="center" wrapText="1"/>
      <protection/>
    </xf>
    <xf numFmtId="0" fontId="1" fillId="34" borderId="52" xfId="0" applyFont="1" applyFill="1" applyBorder="1" applyAlignment="1" applyProtection="1">
      <alignment horizontal="center" vertical="center" wrapText="1"/>
      <protection/>
    </xf>
    <xf numFmtId="0" fontId="1" fillId="36" borderId="54" xfId="0" applyFont="1" applyFill="1" applyBorder="1" applyAlignment="1" applyProtection="1">
      <alignment vertical="center" shrinkToFit="1"/>
      <protection locked="0"/>
    </xf>
    <xf numFmtId="0" fontId="0" fillId="36" borderId="55" xfId="0" applyFill="1" applyBorder="1" applyAlignment="1" applyProtection="1" quotePrefix="1">
      <alignment horizontal="left" vertical="center"/>
      <protection locked="0"/>
    </xf>
    <xf numFmtId="0" fontId="0" fillId="36" borderId="52" xfId="0" applyFill="1" applyBorder="1" applyAlignment="1" applyProtection="1">
      <alignment horizontal="left" vertical="center"/>
      <protection locked="0"/>
    </xf>
    <xf numFmtId="0" fontId="0" fillId="36" borderId="53" xfId="0" applyFill="1" applyBorder="1" applyAlignment="1" applyProtection="1">
      <alignment horizontal="left" vertical="center"/>
      <protection locked="0"/>
    </xf>
    <xf numFmtId="0" fontId="4" fillId="44" borderId="55" xfId="0" applyFont="1" applyFill="1" applyBorder="1" applyAlignment="1" applyProtection="1">
      <alignment horizontal="center" vertical="center" shrinkToFit="1"/>
      <protection/>
    </xf>
    <xf numFmtId="0" fontId="4" fillId="44" borderId="52" xfId="0" applyFont="1" applyFill="1" applyBorder="1" applyAlignment="1" applyProtection="1">
      <alignment horizontal="center" vertical="center" shrinkToFit="1"/>
      <protection/>
    </xf>
    <xf numFmtId="0" fontId="4" fillId="44" borderId="53" xfId="0" applyFont="1" applyFill="1" applyBorder="1" applyAlignment="1" applyProtection="1">
      <alignment horizontal="center" vertical="center" shrinkToFit="1"/>
      <protection/>
    </xf>
    <xf numFmtId="0" fontId="1" fillId="36" borderId="55" xfId="0" applyFont="1" applyFill="1" applyBorder="1" applyAlignment="1" applyProtection="1">
      <alignment vertical="center" shrinkToFit="1"/>
      <protection locked="0"/>
    </xf>
    <xf numFmtId="0" fontId="1" fillId="36" borderId="52" xfId="0" applyFont="1" applyFill="1" applyBorder="1" applyAlignment="1" applyProtection="1">
      <alignment vertical="center" shrinkToFit="1"/>
      <protection locked="0"/>
    </xf>
    <xf numFmtId="0" fontId="1" fillId="36" borderId="53" xfId="0" applyFont="1" applyFill="1" applyBorder="1" applyAlignment="1" applyProtection="1">
      <alignment vertical="center" shrinkToFit="1"/>
      <protection locked="0"/>
    </xf>
    <xf numFmtId="0" fontId="4" fillId="34" borderId="51" xfId="0" applyFont="1" applyFill="1" applyBorder="1" applyAlignment="1" applyProtection="1">
      <alignment horizontal="center" vertical="center" wrapText="1"/>
      <protection/>
    </xf>
    <xf numFmtId="0" fontId="0" fillId="0" borderId="58" xfId="0" applyBorder="1" applyAlignment="1" applyProtection="1">
      <alignment vertical="center"/>
      <protection/>
    </xf>
    <xf numFmtId="49" fontId="1" fillId="36" borderId="54" xfId="0" applyNumberFormat="1" applyFont="1" applyFill="1" applyBorder="1" applyAlignment="1" applyProtection="1">
      <alignment horizontal="right" vertical="center" wrapText="1"/>
      <protection locked="0"/>
    </xf>
    <xf numFmtId="0" fontId="9" fillId="34" borderId="0" xfId="0" applyFont="1" applyFill="1" applyAlignment="1" applyProtection="1">
      <alignment horizontal="left" vertical="center"/>
      <protection/>
    </xf>
    <xf numFmtId="0" fontId="32" fillId="34" borderId="52" xfId="0" applyFont="1" applyFill="1" applyBorder="1" applyAlignment="1" applyProtection="1">
      <alignment horizontal="right" vertical="center" wrapText="1"/>
      <protection/>
    </xf>
    <xf numFmtId="193" fontId="1" fillId="36" borderId="55" xfId="0" applyNumberFormat="1" applyFont="1" applyFill="1" applyBorder="1" applyAlignment="1" applyProtection="1">
      <alignment horizontal="left" vertical="center" shrinkToFit="1"/>
      <protection locked="0"/>
    </xf>
    <xf numFmtId="193" fontId="1" fillId="36" borderId="52" xfId="0" applyNumberFormat="1" applyFont="1" applyFill="1" applyBorder="1" applyAlignment="1" applyProtection="1">
      <alignment horizontal="left" vertical="center" shrinkToFit="1"/>
      <protection locked="0"/>
    </xf>
    <xf numFmtId="193" fontId="1" fillId="36" borderId="53" xfId="0" applyNumberFormat="1" applyFont="1" applyFill="1" applyBorder="1" applyAlignment="1" applyProtection="1">
      <alignment horizontal="left" vertical="center" shrinkToFit="1"/>
      <protection locked="0"/>
    </xf>
    <xf numFmtId="0" fontId="1" fillId="44" borderId="55" xfId="0" applyFont="1" applyFill="1" applyBorder="1" applyAlignment="1" applyProtection="1">
      <alignment vertical="center" shrinkToFit="1"/>
      <protection/>
    </xf>
    <xf numFmtId="0" fontId="1" fillId="44" borderId="52" xfId="0" applyFont="1" applyFill="1" applyBorder="1" applyAlignment="1" applyProtection="1">
      <alignment vertical="center" shrinkToFit="1"/>
      <protection/>
    </xf>
    <xf numFmtId="0" fontId="1" fillId="44" borderId="53" xfId="0" applyFont="1" applyFill="1" applyBorder="1" applyAlignment="1" applyProtection="1">
      <alignment vertical="center" shrinkToFit="1"/>
      <protection/>
    </xf>
    <xf numFmtId="0" fontId="4" fillId="34" borderId="58" xfId="0" applyFont="1" applyFill="1" applyBorder="1" applyAlignment="1" applyProtection="1">
      <alignment horizontal="center" vertical="center" wrapText="1"/>
      <protection/>
    </xf>
    <xf numFmtId="0" fontId="1" fillId="0" borderId="55" xfId="0" applyFont="1" applyFill="1" applyBorder="1" applyAlignment="1" applyProtection="1">
      <alignment horizontal="left" vertical="center" wrapText="1"/>
      <protection/>
    </xf>
    <xf numFmtId="0" fontId="0" fillId="0" borderId="52" xfId="0" applyBorder="1" applyAlignment="1" applyProtection="1">
      <alignment horizontal="left" vertical="center" wrapText="1"/>
      <protection/>
    </xf>
    <xf numFmtId="0" fontId="0" fillId="0" borderId="53" xfId="0" applyBorder="1" applyAlignment="1" applyProtection="1">
      <alignment horizontal="left" vertical="center" wrapText="1"/>
      <protection/>
    </xf>
    <xf numFmtId="0" fontId="13" fillId="47" borderId="11" xfId="0" applyFont="1" applyFill="1" applyBorder="1" applyAlignment="1" applyProtection="1">
      <alignment horizontal="center" vertical="center" wrapText="1"/>
      <protection locked="0"/>
    </xf>
    <xf numFmtId="0" fontId="0" fillId="47" borderId="47" xfId="0" applyFill="1" applyBorder="1" applyAlignment="1" applyProtection="1">
      <alignment horizontal="center" vertical="center" wrapText="1"/>
      <protection locked="0"/>
    </xf>
    <xf numFmtId="0" fontId="13" fillId="47" borderId="30" xfId="0" applyFont="1" applyFill="1" applyBorder="1" applyAlignment="1" applyProtection="1">
      <alignment horizontal="center" vertical="center" wrapText="1"/>
      <protection locked="0"/>
    </xf>
    <xf numFmtId="0" fontId="0" fillId="47" borderId="46" xfId="0" applyFill="1" applyBorder="1" applyAlignment="1" applyProtection="1">
      <alignment horizontal="center" vertical="center" wrapText="1"/>
      <protection locked="0"/>
    </xf>
    <xf numFmtId="0" fontId="100" fillId="43" borderId="10" xfId="0" applyFont="1" applyFill="1" applyBorder="1" applyAlignment="1" applyProtection="1">
      <alignment vertical="center" wrapText="1"/>
      <protection/>
    </xf>
    <xf numFmtId="0" fontId="100" fillId="43" borderId="10" xfId="0" applyFont="1" applyFill="1" applyBorder="1" applyAlignment="1">
      <alignment vertical="center"/>
    </xf>
    <xf numFmtId="0" fontId="100" fillId="46" borderId="13" xfId="0" applyFont="1" applyFill="1" applyBorder="1" applyAlignment="1" applyProtection="1">
      <alignment vertical="center" wrapText="1"/>
      <protection locked="0"/>
    </xf>
    <xf numFmtId="0" fontId="100" fillId="46" borderId="37" xfId="0" applyFont="1" applyFill="1" applyBorder="1" applyAlignment="1" applyProtection="1">
      <alignment vertical="center" wrapText="1"/>
      <protection locked="0"/>
    </xf>
    <xf numFmtId="0" fontId="100" fillId="46" borderId="10" xfId="0" applyFont="1" applyFill="1" applyBorder="1" applyAlignment="1" applyProtection="1">
      <alignment vertical="center" wrapText="1"/>
      <protection locked="0"/>
    </xf>
    <xf numFmtId="0" fontId="0" fillId="34" borderId="13" xfId="0" applyFill="1" applyBorder="1" applyAlignment="1" applyProtection="1">
      <alignment horizontal="center" vertical="center"/>
      <protection/>
    </xf>
    <xf numFmtId="0" fontId="0" fillId="0" borderId="37" xfId="0" applyBorder="1" applyAlignment="1">
      <alignment vertical="center"/>
    </xf>
    <xf numFmtId="0" fontId="13" fillId="43" borderId="11" xfId="0" applyFont="1" applyFill="1" applyBorder="1" applyAlignment="1" applyProtection="1">
      <alignment horizontal="center" vertical="center" wrapText="1"/>
      <protection/>
    </xf>
    <xf numFmtId="0" fontId="0" fillId="43" borderId="47" xfId="0" applyFill="1" applyBorder="1" applyAlignment="1" applyProtection="1">
      <alignment horizontal="center" vertical="center" wrapText="1"/>
      <protection/>
    </xf>
    <xf numFmtId="0" fontId="13" fillId="43" borderId="30" xfId="0" applyFont="1" applyFill="1" applyBorder="1" applyAlignment="1" applyProtection="1">
      <alignment horizontal="center" vertical="center" wrapText="1"/>
      <protection/>
    </xf>
    <xf numFmtId="0" fontId="0" fillId="43" borderId="46" xfId="0" applyFill="1" applyBorder="1" applyAlignment="1" applyProtection="1">
      <alignment horizontal="center" vertical="center" wrapText="1"/>
      <protection/>
    </xf>
    <xf numFmtId="0" fontId="94" fillId="44" borderId="30" xfId="0" applyFont="1" applyFill="1" applyBorder="1" applyAlignment="1" applyProtection="1">
      <alignment horizontal="center" vertical="center"/>
      <protection/>
    </xf>
    <xf numFmtId="0" fontId="101" fillId="44" borderId="46" xfId="0" applyFont="1" applyFill="1" applyBorder="1" applyAlignment="1">
      <alignment horizontal="center" vertical="center"/>
    </xf>
    <xf numFmtId="0" fontId="11" fillId="34" borderId="0" xfId="0" applyFont="1" applyFill="1" applyBorder="1" applyAlignment="1" applyProtection="1">
      <alignment horizontal="distributed" wrapText="1"/>
      <protection/>
    </xf>
    <xf numFmtId="0" fontId="0" fillId="34" borderId="0" xfId="0" applyFill="1" applyAlignment="1" applyProtection="1">
      <alignment horizontal="distributed" vertical="center"/>
      <protection/>
    </xf>
    <xf numFmtId="0" fontId="2" fillId="34" borderId="39" xfId="0" applyFont="1" applyFill="1" applyBorder="1" applyAlignment="1" applyProtection="1">
      <alignment horizontal="center" vertical="center" wrapText="1"/>
      <protection/>
    </xf>
    <xf numFmtId="0" fontId="2" fillId="34" borderId="13" xfId="0" applyFont="1" applyFill="1" applyBorder="1" applyAlignment="1" applyProtection="1">
      <alignment horizontal="center" vertical="center" wrapText="1"/>
      <protection/>
    </xf>
    <xf numFmtId="0" fontId="2" fillId="34" borderId="37" xfId="0" applyFont="1" applyFill="1" applyBorder="1" applyAlignment="1" applyProtection="1">
      <alignment horizontal="center" vertical="center" wrapText="1"/>
      <protection/>
    </xf>
    <xf numFmtId="180" fontId="33" fillId="0" borderId="13" xfId="0" applyNumberFormat="1" applyFont="1" applyFill="1" applyBorder="1" applyAlignment="1" applyProtection="1">
      <alignment horizontal="center" vertical="center" wrapText="1"/>
      <protection/>
    </xf>
    <xf numFmtId="180" fontId="31" fillId="0" borderId="37" xfId="0" applyNumberFormat="1" applyFont="1" applyFill="1" applyBorder="1" applyAlignment="1" applyProtection="1">
      <alignment horizontal="center" vertical="center" wrapText="1"/>
      <protection/>
    </xf>
    <xf numFmtId="0" fontId="32" fillId="44" borderId="13" xfId="0" applyNumberFormat="1" applyFont="1" applyFill="1" applyBorder="1" applyAlignment="1" applyProtection="1">
      <alignment horizontal="center" vertical="center" wrapText="1"/>
      <protection/>
    </xf>
    <xf numFmtId="0" fontId="32" fillId="44" borderId="37" xfId="0" applyNumberFormat="1" applyFont="1" applyFill="1" applyBorder="1" applyAlignment="1" applyProtection="1">
      <alignment horizontal="center" vertical="center" wrapText="1"/>
      <protection/>
    </xf>
    <xf numFmtId="0" fontId="13" fillId="37" borderId="79" xfId="0" applyFont="1" applyFill="1" applyBorder="1" applyAlignment="1" applyProtection="1">
      <alignment horizontal="center" vertical="center" wrapText="1"/>
      <protection locked="0"/>
    </xf>
    <xf numFmtId="0" fontId="13" fillId="37" borderId="80" xfId="0" applyFont="1" applyFill="1" applyBorder="1" applyAlignment="1" applyProtection="1">
      <alignment horizontal="center" vertical="center" wrapText="1"/>
      <protection locked="0"/>
    </xf>
    <xf numFmtId="0" fontId="13" fillId="37" borderId="81" xfId="0" applyFont="1" applyFill="1" applyBorder="1" applyAlignment="1" applyProtection="1">
      <alignment horizontal="center" vertical="center" wrapText="1"/>
      <protection locked="0"/>
    </xf>
    <xf numFmtId="0" fontId="13" fillId="37" borderId="82" xfId="0" applyFont="1" applyFill="1" applyBorder="1" applyAlignment="1" applyProtection="1">
      <alignment horizontal="center" vertical="center" wrapText="1"/>
      <protection locked="0"/>
    </xf>
    <xf numFmtId="14" fontId="3" fillId="36" borderId="13" xfId="0" applyNumberFormat="1" applyFont="1" applyFill="1" applyBorder="1" applyAlignment="1" applyProtection="1">
      <alignment horizontal="center" vertical="center" wrapText="1"/>
      <protection locked="0"/>
    </xf>
    <xf numFmtId="14" fontId="3" fillId="36" borderId="37" xfId="0" applyNumberFormat="1" applyFont="1" applyFill="1" applyBorder="1" applyAlignment="1" applyProtection="1">
      <alignment horizontal="center" vertical="center" wrapText="1"/>
      <protection locked="0"/>
    </xf>
    <xf numFmtId="0" fontId="11" fillId="34" borderId="20" xfId="0" applyFont="1" applyFill="1" applyBorder="1" applyAlignment="1" applyProtection="1">
      <alignment horizontal="distributed" wrapText="1"/>
      <protection/>
    </xf>
    <xf numFmtId="0" fontId="0" fillId="34" borderId="20" xfId="0" applyFill="1" applyBorder="1" applyAlignment="1" applyProtection="1">
      <alignment horizontal="distributed" vertical="center"/>
      <protection/>
    </xf>
    <xf numFmtId="0" fontId="4" fillId="34" borderId="11" xfId="0"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protection/>
    </xf>
    <xf numFmtId="0" fontId="4" fillId="35" borderId="81" xfId="0" applyFont="1" applyFill="1" applyBorder="1" applyAlignment="1" applyProtection="1">
      <alignment horizontal="center" vertical="center" wrapText="1"/>
      <protection/>
    </xf>
    <xf numFmtId="0" fontId="4" fillId="35" borderId="82" xfId="0" applyFont="1" applyFill="1" applyBorder="1" applyAlignment="1" applyProtection="1">
      <alignment horizontal="center" vertical="center" wrapText="1"/>
      <protection/>
    </xf>
    <xf numFmtId="0" fontId="13" fillId="35" borderId="11" xfId="0" applyFont="1" applyFill="1" applyBorder="1" applyAlignment="1" applyProtection="1">
      <alignment horizontal="center" vertical="center" wrapText="1"/>
      <protection/>
    </xf>
    <xf numFmtId="0" fontId="13" fillId="35" borderId="30" xfId="0" applyFont="1" applyFill="1" applyBorder="1" applyAlignment="1" applyProtection="1">
      <alignment horizontal="center" vertical="center" wrapText="1"/>
      <protection/>
    </xf>
    <xf numFmtId="0" fontId="18" fillId="34" borderId="0" xfId="0" applyFont="1" applyFill="1" applyAlignment="1" applyProtection="1">
      <alignment horizontal="center" vertical="center"/>
      <protection/>
    </xf>
    <xf numFmtId="0" fontId="4" fillId="0" borderId="83" xfId="0" applyFont="1" applyFill="1" applyBorder="1" applyAlignment="1" applyProtection="1">
      <alignment horizontal="center" vertical="center" wrapText="1"/>
      <protection/>
    </xf>
    <xf numFmtId="0" fontId="4" fillId="0" borderId="84"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47" xfId="0" applyFont="1" applyFill="1" applyBorder="1" applyAlignment="1" applyProtection="1">
      <alignment horizontal="center" vertical="center" wrapText="1"/>
      <protection/>
    </xf>
    <xf numFmtId="0" fontId="99" fillId="44" borderId="34" xfId="0" applyFont="1" applyFill="1" applyBorder="1" applyAlignment="1" applyProtection="1" quotePrefix="1">
      <alignment horizontal="center" vertical="center" wrapText="1"/>
      <protection/>
    </xf>
    <xf numFmtId="0" fontId="99" fillId="44" borderId="34" xfId="0" applyFont="1" applyFill="1" applyBorder="1" applyAlignment="1" applyProtection="1">
      <alignment horizontal="center" vertical="center" wrapText="1"/>
      <protection/>
    </xf>
    <xf numFmtId="0" fontId="99" fillId="44" borderId="21" xfId="0" applyFont="1" applyFill="1" applyBorder="1" applyAlignment="1" applyProtection="1">
      <alignment horizontal="center" vertical="center" wrapText="1"/>
      <protection/>
    </xf>
    <xf numFmtId="180" fontId="33" fillId="35" borderId="13" xfId="0" applyNumberFormat="1" applyFont="1" applyFill="1" applyBorder="1" applyAlignment="1" applyProtection="1">
      <alignment horizontal="center" vertical="center" wrapText="1"/>
      <protection/>
    </xf>
    <xf numFmtId="180" fontId="31" fillId="35" borderId="37" xfId="0" applyNumberFormat="1" applyFont="1" applyFill="1" applyBorder="1" applyAlignment="1" applyProtection="1">
      <alignment horizontal="center" vertical="center" wrapText="1"/>
      <protection/>
    </xf>
    <xf numFmtId="0" fontId="99" fillId="44" borderId="36" xfId="0" applyFont="1" applyFill="1" applyBorder="1" applyAlignment="1" applyProtection="1" quotePrefix="1">
      <alignment horizontal="center" vertical="center" shrinkToFit="1"/>
      <protection/>
    </xf>
    <xf numFmtId="0" fontId="99" fillId="44" borderId="34" xfId="0" applyFont="1" applyFill="1" applyBorder="1" applyAlignment="1" applyProtection="1">
      <alignment horizontal="center" vertical="center" shrinkToFit="1"/>
      <protection/>
    </xf>
    <xf numFmtId="0" fontId="99" fillId="44" borderId="21" xfId="0" applyFont="1" applyFill="1" applyBorder="1" applyAlignment="1" applyProtection="1">
      <alignment horizontal="center" vertical="center" shrinkToFit="1"/>
      <protection/>
    </xf>
    <xf numFmtId="0" fontId="4" fillId="34" borderId="36" xfId="0" applyFont="1" applyFill="1" applyBorder="1" applyAlignment="1" applyProtection="1">
      <alignment horizontal="center" vertical="center" wrapText="1"/>
      <protection/>
    </xf>
    <xf numFmtId="0" fontId="4" fillId="34" borderId="34" xfId="0" applyFont="1" applyFill="1" applyBorder="1" applyAlignment="1" applyProtection="1">
      <alignment horizontal="center" vertical="center" wrapText="1"/>
      <protection/>
    </xf>
    <xf numFmtId="0" fontId="1" fillId="34" borderId="36" xfId="0" applyFont="1" applyFill="1" applyBorder="1" applyAlignment="1" applyProtection="1">
      <alignment horizontal="center" vertical="center" wrapText="1"/>
      <protection/>
    </xf>
    <xf numFmtId="0" fontId="1" fillId="44" borderId="34"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4" borderId="37" xfId="0" applyFont="1" applyFill="1" applyBorder="1" applyAlignment="1" applyProtection="1">
      <alignment horizontal="center" vertical="center" wrapText="1"/>
      <protection/>
    </xf>
    <xf numFmtId="14" fontId="3" fillId="35" borderId="13" xfId="0" applyNumberFormat="1" applyFont="1" applyFill="1" applyBorder="1" applyAlignment="1" applyProtection="1">
      <alignment horizontal="center" vertical="center"/>
      <protection/>
    </xf>
    <xf numFmtId="0" fontId="3" fillId="35" borderId="37" xfId="0" applyFont="1" applyFill="1" applyBorder="1" applyAlignment="1" applyProtection="1">
      <alignment horizontal="center" vertical="center"/>
      <protection/>
    </xf>
    <xf numFmtId="0" fontId="102" fillId="0" borderId="10" xfId="0" applyFont="1" applyFill="1" applyBorder="1" applyAlignment="1" applyProtection="1" quotePrefix="1">
      <alignment horizontal="center" vertical="center" wrapText="1"/>
      <protection/>
    </xf>
    <xf numFmtId="0" fontId="102" fillId="0" borderId="10" xfId="0" applyFont="1" applyFill="1" applyBorder="1" applyAlignment="1" applyProtection="1">
      <alignment horizontal="center" vertical="center" wrapText="1"/>
      <protection/>
    </xf>
    <xf numFmtId="0" fontId="13" fillId="44" borderId="0" xfId="0" applyNumberFormat="1" applyFont="1" applyFill="1" applyAlignment="1" applyProtection="1" quotePrefix="1">
      <alignment horizontal="center" vertical="center" shrinkToFit="1"/>
      <protection/>
    </xf>
    <xf numFmtId="0" fontId="3" fillId="44" borderId="0" xfId="0" applyNumberFormat="1" applyFont="1" applyFill="1" applyAlignment="1" applyProtection="1">
      <alignment horizontal="center" vertical="center" shrinkToFit="1"/>
      <protection/>
    </xf>
    <xf numFmtId="0" fontId="32" fillId="35" borderId="13" xfId="0" applyNumberFormat="1" applyFont="1" applyFill="1" applyBorder="1" applyAlignment="1" applyProtection="1">
      <alignment horizontal="center" vertical="center" wrapText="1"/>
      <protection/>
    </xf>
    <xf numFmtId="0" fontId="32" fillId="35" borderId="37" xfId="0" applyNumberFormat="1" applyFont="1" applyFill="1" applyBorder="1" applyAlignment="1" applyProtection="1">
      <alignment horizontal="center" vertical="center" wrapText="1"/>
      <protection/>
    </xf>
    <xf numFmtId="0" fontId="0" fillId="34" borderId="20" xfId="0" applyFont="1" applyFill="1" applyBorder="1" applyAlignment="1" applyProtection="1">
      <alignment horizontal="distributed" vertical="center"/>
      <protection/>
    </xf>
    <xf numFmtId="0" fontId="0" fillId="34" borderId="0" xfId="0" applyFont="1" applyFill="1" applyAlignment="1" applyProtection="1">
      <alignment horizontal="distributed" vertical="center"/>
      <protection/>
    </xf>
    <xf numFmtId="0" fontId="13" fillId="35" borderId="13" xfId="0" applyFont="1" applyFill="1" applyBorder="1" applyAlignment="1" applyProtection="1">
      <alignment horizontal="center" vertical="center" wrapText="1"/>
      <protection/>
    </xf>
    <xf numFmtId="0" fontId="3" fillId="35" borderId="37" xfId="0" applyFont="1" applyFill="1" applyBorder="1" applyAlignment="1" applyProtection="1">
      <alignment horizontal="center" vertical="center" wrapText="1"/>
      <protection/>
    </xf>
    <xf numFmtId="0" fontId="1" fillId="44" borderId="21" xfId="0" applyFont="1" applyFill="1" applyBorder="1" applyAlignment="1" applyProtection="1">
      <alignment horizontal="center" vertical="center" wrapText="1"/>
      <protection/>
    </xf>
    <xf numFmtId="0" fontId="17" fillId="34" borderId="13" xfId="0" applyFont="1" applyFill="1" applyBorder="1" applyAlignment="1" applyProtection="1">
      <alignment horizontal="center" vertical="center" wrapText="1"/>
      <protection/>
    </xf>
    <xf numFmtId="0" fontId="17" fillId="34" borderId="37" xfId="0" applyFont="1" applyFill="1" applyBorder="1" applyAlignment="1" applyProtection="1">
      <alignment horizontal="center" vertical="center" wrapText="1"/>
      <protection/>
    </xf>
    <xf numFmtId="0" fontId="103" fillId="46" borderId="10" xfId="0" applyFont="1" applyFill="1" applyBorder="1" applyAlignment="1" applyProtection="1">
      <alignment vertical="center" wrapText="1"/>
      <protection locked="0"/>
    </xf>
    <xf numFmtId="0" fontId="103" fillId="43" borderId="10" xfId="0" applyFont="1" applyFill="1" applyBorder="1" applyAlignment="1" applyProtection="1">
      <alignment vertical="center" wrapText="1"/>
      <protection/>
    </xf>
    <xf numFmtId="0" fontId="21" fillId="47" borderId="11" xfId="0" applyFont="1" applyFill="1" applyBorder="1" applyAlignment="1" applyProtection="1">
      <alignment horizontal="center" vertical="center" wrapText="1"/>
      <protection locked="0"/>
    </xf>
    <xf numFmtId="0" fontId="21" fillId="47" borderId="47" xfId="0" applyFont="1" applyFill="1" applyBorder="1" applyAlignment="1" applyProtection="1">
      <alignment horizontal="center" vertical="center" wrapText="1"/>
      <protection locked="0"/>
    </xf>
    <xf numFmtId="0" fontId="21" fillId="47" borderId="30" xfId="0" applyFont="1" applyFill="1" applyBorder="1" applyAlignment="1" applyProtection="1">
      <alignment horizontal="center" vertical="center" wrapText="1"/>
      <protection locked="0"/>
    </xf>
    <xf numFmtId="0" fontId="21" fillId="47" borderId="46" xfId="0" applyFont="1" applyFill="1" applyBorder="1" applyAlignment="1" applyProtection="1">
      <alignment horizontal="center" vertical="center" wrapText="1"/>
      <protection locked="0"/>
    </xf>
    <xf numFmtId="183" fontId="10" fillId="0" borderId="0" xfId="0" applyNumberFormat="1" applyFont="1" applyFill="1" applyAlignment="1" applyProtection="1">
      <alignment horizontal="right" vertical="center"/>
      <protection locked="0"/>
    </xf>
    <xf numFmtId="183" fontId="10" fillId="44" borderId="0" xfId="0" applyNumberFormat="1" applyFont="1" applyFill="1" applyBorder="1" applyAlignment="1" applyProtection="1" quotePrefix="1">
      <alignment horizontal="center" vertical="center"/>
      <protection/>
    </xf>
    <xf numFmtId="0" fontId="41" fillId="44" borderId="85" xfId="0" applyNumberFormat="1" applyFont="1" applyFill="1" applyBorder="1" applyAlignment="1" applyProtection="1">
      <alignment horizontal="center" vertical="center" wrapText="1"/>
      <protection/>
    </xf>
    <xf numFmtId="0" fontId="41" fillId="44" borderId="42" xfId="0" applyNumberFormat="1" applyFont="1" applyFill="1" applyBorder="1" applyAlignment="1" applyProtection="1">
      <alignment horizontal="center" vertical="center" wrapText="1"/>
      <protection/>
    </xf>
    <xf numFmtId="0" fontId="3" fillId="44" borderId="36" xfId="0" applyFont="1" applyFill="1" applyBorder="1" applyAlignment="1" applyProtection="1" quotePrefix="1">
      <alignment horizontal="center" vertical="center" wrapText="1"/>
      <protection/>
    </xf>
    <xf numFmtId="0" fontId="3" fillId="44" borderId="34" xfId="0" applyFont="1" applyFill="1" applyBorder="1" applyAlignment="1" applyProtection="1">
      <alignment horizontal="center" vertical="center" wrapText="1"/>
      <protection/>
    </xf>
    <xf numFmtId="0" fontId="9" fillId="34" borderId="0" xfId="0" applyFont="1" applyFill="1" applyAlignment="1" applyProtection="1">
      <alignment horizontal="right" vertical="center"/>
      <protection/>
    </xf>
    <xf numFmtId="0" fontId="4" fillId="44" borderId="36" xfId="0" applyFont="1" applyFill="1" applyBorder="1" applyAlignment="1" applyProtection="1" quotePrefix="1">
      <alignment horizontal="center" vertical="center" shrinkToFit="1"/>
      <protection/>
    </xf>
    <xf numFmtId="0" fontId="4" fillId="44" borderId="34" xfId="0" applyFont="1" applyFill="1" applyBorder="1" applyAlignment="1" applyProtection="1">
      <alignment horizontal="center" vertical="center" shrinkToFit="1"/>
      <protection/>
    </xf>
    <xf numFmtId="0" fontId="4" fillId="44" borderId="21" xfId="0" applyFont="1" applyFill="1" applyBorder="1" applyAlignment="1" applyProtection="1">
      <alignment horizontal="center" vertical="center" shrinkToFit="1"/>
      <protection/>
    </xf>
    <xf numFmtId="0" fontId="4" fillId="34" borderId="36" xfId="0" applyFont="1" applyFill="1" applyBorder="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8" fillId="37" borderId="13" xfId="0" applyFont="1" applyFill="1" applyBorder="1" applyAlignment="1" applyProtection="1">
      <alignment horizontal="center" vertical="center" wrapText="1"/>
      <protection locked="0"/>
    </xf>
    <xf numFmtId="0" fontId="8" fillId="37" borderId="37" xfId="0" applyFont="1" applyFill="1" applyBorder="1" applyAlignment="1" applyProtection="1">
      <alignment horizontal="center" vertical="center" wrapText="1"/>
      <protection locked="0"/>
    </xf>
    <xf numFmtId="0" fontId="6" fillId="44" borderId="22" xfId="0" applyFont="1" applyFill="1" applyBorder="1" applyAlignment="1" applyProtection="1">
      <alignment horizontal="center" vertical="center" wrapText="1" shrinkToFit="1"/>
      <protection/>
    </xf>
    <xf numFmtId="0" fontId="6" fillId="44" borderId="86" xfId="0" applyFont="1" applyFill="1" applyBorder="1" applyAlignment="1" applyProtection="1">
      <alignment horizontal="center" vertical="center" shrinkToFit="1"/>
      <protection/>
    </xf>
    <xf numFmtId="0" fontId="10" fillId="34" borderId="13" xfId="0" applyFont="1" applyFill="1" applyBorder="1" applyAlignment="1" applyProtection="1">
      <alignment horizontal="center" vertical="center"/>
      <protection/>
    </xf>
    <xf numFmtId="180" fontId="21" fillId="35" borderId="87" xfId="0" applyNumberFormat="1" applyFont="1" applyFill="1" applyBorder="1" applyAlignment="1" applyProtection="1">
      <alignment horizontal="center" vertical="center" wrapText="1"/>
      <protection/>
    </xf>
    <xf numFmtId="180" fontId="21" fillId="35" borderId="88" xfId="0" applyNumberFormat="1" applyFont="1" applyFill="1" applyBorder="1" applyAlignment="1" applyProtection="1">
      <alignment horizontal="center" vertical="center"/>
      <protection/>
    </xf>
    <xf numFmtId="180" fontId="21" fillId="0" borderId="87" xfId="0" applyNumberFormat="1" applyFont="1" applyFill="1" applyBorder="1" applyAlignment="1" applyProtection="1">
      <alignment horizontal="center" vertical="center" wrapText="1"/>
      <protection/>
    </xf>
    <xf numFmtId="180" fontId="21" fillId="0" borderId="88" xfId="0" applyNumberFormat="1" applyFont="1" applyFill="1" applyBorder="1" applyAlignment="1" applyProtection="1">
      <alignment horizontal="center" vertical="center"/>
      <protection/>
    </xf>
    <xf numFmtId="0" fontId="1" fillId="34" borderId="10" xfId="0" applyNumberFormat="1" applyFont="1" applyFill="1" applyBorder="1" applyAlignment="1" applyProtection="1">
      <alignment horizontal="center" vertical="center" wrapText="1"/>
      <protection/>
    </xf>
    <xf numFmtId="0" fontId="1" fillId="34" borderId="13" xfId="0" applyFont="1" applyFill="1" applyBorder="1" applyAlignment="1" applyProtection="1">
      <alignment horizontal="center" vertical="center" wrapText="1"/>
      <protection/>
    </xf>
    <xf numFmtId="0" fontId="1" fillId="34" borderId="37" xfId="0" applyFont="1" applyFill="1" applyBorder="1" applyAlignment="1" applyProtection="1">
      <alignment horizontal="center" vertical="center" wrapText="1"/>
      <protection/>
    </xf>
    <xf numFmtId="187" fontId="4" fillId="34" borderId="40" xfId="0" applyNumberFormat="1" applyFont="1" applyFill="1" applyBorder="1" applyAlignment="1" applyProtection="1">
      <alignment horizontal="center" vertical="center" wrapText="1"/>
      <protection/>
    </xf>
    <xf numFmtId="187" fontId="4" fillId="34" borderId="89" xfId="0" applyNumberFormat="1" applyFont="1" applyFill="1" applyBorder="1" applyAlignment="1" applyProtection="1">
      <alignment horizontal="center" vertical="center" wrapText="1"/>
      <protection/>
    </xf>
    <xf numFmtId="187" fontId="4" fillId="34" borderId="38" xfId="0" applyNumberFormat="1" applyFont="1" applyFill="1" applyBorder="1" applyAlignment="1" applyProtection="1">
      <alignment horizontal="center" vertical="center" wrapText="1"/>
      <protection/>
    </xf>
    <xf numFmtId="187" fontId="4" fillId="34" borderId="90" xfId="0" applyNumberFormat="1" applyFont="1" applyFill="1" applyBorder="1" applyAlignment="1" applyProtection="1">
      <alignment horizontal="center" vertical="center" wrapText="1"/>
      <protection/>
    </xf>
    <xf numFmtId="49" fontId="22" fillId="35" borderId="10" xfId="0" applyNumberFormat="1" applyFont="1" applyFill="1" applyBorder="1" applyAlignment="1" applyProtection="1">
      <alignment horizontal="center" vertical="center" wrapText="1"/>
      <protection/>
    </xf>
    <xf numFmtId="0" fontId="21" fillId="35" borderId="10" xfId="0" applyNumberFormat="1" applyFont="1" applyFill="1" applyBorder="1" applyAlignment="1" applyProtection="1">
      <alignment horizontal="center" vertical="center" wrapText="1"/>
      <protection/>
    </xf>
    <xf numFmtId="0" fontId="8" fillId="37" borderId="91" xfId="0" applyFont="1" applyFill="1" applyBorder="1" applyAlignment="1" applyProtection="1">
      <alignment horizontal="center" vertical="center" wrapText="1"/>
      <protection locked="0"/>
    </xf>
    <xf numFmtId="0" fontId="8" fillId="37" borderId="92" xfId="0" applyFont="1" applyFill="1" applyBorder="1" applyAlignment="1" applyProtection="1">
      <alignment horizontal="center" vertical="center" wrapText="1"/>
      <protection locked="0"/>
    </xf>
    <xf numFmtId="49" fontId="42" fillId="34" borderId="10" xfId="0" applyNumberFormat="1" applyFont="1" applyFill="1" applyBorder="1" applyAlignment="1" applyProtection="1">
      <alignment horizontal="center" vertical="center" wrapText="1"/>
      <protection/>
    </xf>
    <xf numFmtId="0" fontId="8" fillId="34" borderId="18" xfId="0" applyFont="1" applyFill="1" applyBorder="1" applyAlignment="1" applyProtection="1">
      <alignment horizontal="center" vertical="center" wrapText="1"/>
      <protection/>
    </xf>
    <xf numFmtId="0" fontId="8" fillId="34" borderId="93" xfId="0" applyFont="1" applyFill="1" applyBorder="1" applyAlignment="1" applyProtection="1">
      <alignment horizontal="center" vertical="center" wrapText="1"/>
      <protection/>
    </xf>
    <xf numFmtId="0" fontId="21" fillId="43" borderId="11" xfId="0" applyFont="1" applyFill="1" applyBorder="1" applyAlignment="1" applyProtection="1">
      <alignment horizontal="center" vertical="center" wrapText="1"/>
      <protection/>
    </xf>
    <xf numFmtId="0" fontId="21" fillId="43" borderId="47" xfId="0" applyFont="1" applyFill="1" applyBorder="1" applyAlignment="1" applyProtection="1">
      <alignment horizontal="center" vertical="center" wrapText="1"/>
      <protection/>
    </xf>
    <xf numFmtId="0" fontId="21" fillId="43" borderId="30" xfId="0" applyFont="1" applyFill="1" applyBorder="1" applyAlignment="1" applyProtection="1">
      <alignment horizontal="center" vertical="center" wrapText="1"/>
      <protection/>
    </xf>
    <xf numFmtId="0" fontId="21" fillId="43" borderId="46" xfId="0" applyFont="1" applyFill="1" applyBorder="1" applyAlignment="1" applyProtection="1">
      <alignment horizontal="center" vertical="center" wrapText="1"/>
      <protection/>
    </xf>
    <xf numFmtId="0" fontId="41" fillId="44" borderId="11" xfId="0" applyNumberFormat="1" applyFont="1" applyFill="1" applyBorder="1" applyAlignment="1" applyProtection="1">
      <alignment horizontal="center" vertical="center" wrapText="1"/>
      <protection/>
    </xf>
    <xf numFmtId="0" fontId="41" fillId="44" borderId="30" xfId="0" applyNumberFormat="1" applyFont="1" applyFill="1" applyBorder="1" applyAlignment="1" applyProtection="1">
      <alignment horizontal="center" vertical="center" wrapText="1"/>
      <protection/>
    </xf>
    <xf numFmtId="180" fontId="21" fillId="0" borderId="47" xfId="0" applyNumberFormat="1" applyFont="1" applyFill="1" applyBorder="1" applyAlignment="1" applyProtection="1">
      <alignment horizontal="center" vertical="center" wrapText="1"/>
      <protection/>
    </xf>
    <xf numFmtId="180" fontId="21" fillId="0" borderId="46" xfId="0" applyNumberFormat="1" applyFont="1" applyFill="1" applyBorder="1" applyAlignment="1" applyProtection="1">
      <alignment horizontal="center" vertical="center"/>
      <protection/>
    </xf>
    <xf numFmtId="0" fontId="8" fillId="37" borderId="11" xfId="0" applyFont="1" applyFill="1" applyBorder="1" applyAlignment="1" applyProtection="1">
      <alignment horizontal="center" vertical="center" wrapText="1"/>
      <protection locked="0"/>
    </xf>
    <xf numFmtId="0" fontId="8" fillId="37" borderId="30" xfId="0" applyFont="1" applyFill="1" applyBorder="1" applyAlignment="1" applyProtection="1">
      <alignment horizontal="center" vertical="center" wrapText="1"/>
      <protection locked="0"/>
    </xf>
    <xf numFmtId="14" fontId="15" fillId="36" borderId="13" xfId="0" applyNumberFormat="1" applyFont="1" applyFill="1" applyBorder="1" applyAlignment="1" applyProtection="1">
      <alignment horizontal="center" vertical="center"/>
      <protection locked="0"/>
    </xf>
    <xf numFmtId="14" fontId="15" fillId="36" borderId="37" xfId="0" applyNumberFormat="1" applyFont="1" applyFill="1" applyBorder="1" applyAlignment="1" applyProtection="1">
      <alignment horizontal="center" vertical="center"/>
      <protection locked="0"/>
    </xf>
    <xf numFmtId="0" fontId="4" fillId="34" borderId="22" xfId="0" applyFont="1" applyFill="1" applyBorder="1" applyAlignment="1" applyProtection="1">
      <alignment horizontal="center" vertical="center" wrapText="1"/>
      <protection/>
    </xf>
    <xf numFmtId="0" fontId="4" fillId="34" borderId="40" xfId="0" applyFont="1" applyFill="1" applyBorder="1" applyAlignment="1" applyProtection="1">
      <alignment horizontal="center" vertical="center" wrapText="1"/>
      <protection/>
    </xf>
    <xf numFmtId="190" fontId="17" fillId="34" borderId="20" xfId="0" applyNumberFormat="1" applyFont="1" applyFill="1" applyBorder="1" applyAlignment="1" applyProtection="1">
      <alignment horizontal="center" vertical="center" shrinkToFit="1"/>
      <protection/>
    </xf>
    <xf numFmtId="190" fontId="17" fillId="34" borderId="47" xfId="0" applyNumberFormat="1" applyFont="1" applyFill="1" applyBorder="1" applyAlignment="1" applyProtection="1">
      <alignment horizontal="center" vertical="center" shrinkToFit="1"/>
      <protection/>
    </xf>
    <xf numFmtId="187" fontId="17" fillId="34" borderId="38" xfId="0" applyNumberFormat="1" applyFont="1" applyFill="1" applyBorder="1" applyAlignment="1" applyProtection="1">
      <alignment horizontal="center" vertical="center" shrinkToFit="1"/>
      <protection/>
    </xf>
    <xf numFmtId="187" fontId="17" fillId="34" borderId="93" xfId="0" applyNumberFormat="1" applyFont="1" applyFill="1" applyBorder="1" applyAlignment="1" applyProtection="1">
      <alignment horizontal="center" vertical="center" shrinkToFit="1"/>
      <protection/>
    </xf>
    <xf numFmtId="0" fontId="6" fillId="44" borderId="22" xfId="0" applyFont="1" applyFill="1" applyBorder="1" applyAlignment="1" applyProtection="1">
      <alignment horizontal="center" vertical="center" wrapText="1"/>
      <protection/>
    </xf>
    <xf numFmtId="0" fontId="6" fillId="44" borderId="86" xfId="0" applyFont="1" applyFill="1" applyBorder="1" applyAlignment="1" applyProtection="1">
      <alignment horizontal="center" vertical="center" wrapText="1"/>
      <protection/>
    </xf>
    <xf numFmtId="0" fontId="4" fillId="34" borderId="94" xfId="0" applyFont="1" applyFill="1" applyBorder="1" applyAlignment="1" applyProtection="1">
      <alignment horizontal="center" vertical="center" wrapText="1"/>
      <protection/>
    </xf>
    <xf numFmtId="0" fontId="4" fillId="34" borderId="95" xfId="0" applyFont="1" applyFill="1" applyBorder="1" applyAlignment="1" applyProtection="1">
      <alignment horizontal="center" vertical="center" wrapText="1"/>
      <protection/>
    </xf>
    <xf numFmtId="0" fontId="4" fillId="34" borderId="38" xfId="0" applyFont="1" applyFill="1" applyBorder="1" applyAlignment="1" applyProtection="1">
      <alignment horizontal="center" vertical="center" wrapText="1"/>
      <protection/>
    </xf>
    <xf numFmtId="0" fontId="4" fillId="34" borderId="18" xfId="0" applyFont="1" applyFill="1" applyBorder="1" applyAlignment="1" applyProtection="1">
      <alignment horizontal="center" vertical="center" wrapText="1"/>
      <protection/>
    </xf>
    <xf numFmtId="0" fontId="6" fillId="34" borderId="11" xfId="0" applyFont="1" applyFill="1" applyBorder="1" applyAlignment="1" applyProtection="1">
      <alignment horizontal="center" vertical="center" wrapText="1"/>
      <protection/>
    </xf>
    <xf numFmtId="0" fontId="6" fillId="34" borderId="47" xfId="0" applyFont="1" applyFill="1" applyBorder="1" applyAlignment="1" applyProtection="1">
      <alignment horizontal="center" vertical="center" wrapText="1"/>
      <protection/>
    </xf>
    <xf numFmtId="0" fontId="41" fillId="43" borderId="85" xfId="0" applyNumberFormat="1" applyFont="1" applyFill="1" applyBorder="1" applyAlignment="1" applyProtection="1">
      <alignment horizontal="center" vertical="center" wrapText="1"/>
      <protection/>
    </xf>
    <xf numFmtId="0" fontId="41" fillId="43" borderId="42" xfId="0" applyNumberFormat="1" applyFont="1" applyFill="1" applyBorder="1" applyAlignment="1" applyProtection="1">
      <alignment horizontal="center" vertical="center" wrapText="1"/>
      <protection/>
    </xf>
    <xf numFmtId="0" fontId="41" fillId="43" borderId="11" xfId="0" applyNumberFormat="1" applyFont="1" applyFill="1" applyBorder="1" applyAlignment="1" applyProtection="1">
      <alignment horizontal="center" vertical="center" wrapText="1"/>
      <protection/>
    </xf>
    <xf numFmtId="0" fontId="41" fillId="43" borderId="30" xfId="0" applyNumberFormat="1" applyFont="1" applyFill="1" applyBorder="1" applyAlignment="1" applyProtection="1">
      <alignment horizontal="center" vertical="center" wrapText="1"/>
      <protection/>
    </xf>
    <xf numFmtId="0" fontId="23" fillId="35" borderId="13" xfId="0" applyFont="1" applyFill="1" applyBorder="1" applyAlignment="1" applyProtection="1">
      <alignment horizontal="center" vertical="center" wrapText="1"/>
      <protection/>
    </xf>
    <xf numFmtId="0" fontId="23" fillId="35" borderId="37" xfId="0" applyFont="1" applyFill="1" applyBorder="1" applyAlignment="1" applyProtection="1">
      <alignment horizontal="center" vertical="center" wrapText="1"/>
      <protection/>
    </xf>
    <xf numFmtId="0" fontId="8" fillId="35" borderId="11" xfId="0" applyFont="1" applyFill="1" applyBorder="1" applyAlignment="1" applyProtection="1">
      <alignment horizontal="center" vertical="center" wrapText="1"/>
      <protection/>
    </xf>
    <xf numFmtId="0" fontId="8" fillId="35" borderId="30" xfId="0" applyFont="1" applyFill="1" applyBorder="1" applyAlignment="1" applyProtection="1">
      <alignment horizontal="center" vertical="center" wrapText="1"/>
      <protection/>
    </xf>
    <xf numFmtId="14" fontId="40" fillId="35" borderId="13" xfId="0" applyNumberFormat="1" applyFont="1" applyFill="1" applyBorder="1" applyAlignment="1" applyProtection="1">
      <alignment horizontal="center" vertical="center"/>
      <protection/>
    </xf>
    <xf numFmtId="14" fontId="40" fillId="35" borderId="37" xfId="0" applyNumberFormat="1" applyFont="1" applyFill="1" applyBorder="1" applyAlignment="1" applyProtection="1">
      <alignment horizontal="center" vertical="center"/>
      <protection/>
    </xf>
    <xf numFmtId="0" fontId="8" fillId="35" borderId="91" xfId="0" applyFont="1" applyFill="1" applyBorder="1" applyAlignment="1" applyProtection="1">
      <alignment horizontal="center" vertical="center" wrapText="1"/>
      <protection/>
    </xf>
    <xf numFmtId="0" fontId="8" fillId="35" borderId="92" xfId="0" applyFont="1" applyFill="1" applyBorder="1" applyAlignment="1" applyProtection="1">
      <alignment horizontal="center" vertical="center" wrapText="1"/>
      <protection/>
    </xf>
    <xf numFmtId="180" fontId="21" fillId="35" borderId="47" xfId="0" applyNumberFormat="1" applyFont="1" applyFill="1" applyBorder="1" applyAlignment="1" applyProtection="1">
      <alignment horizontal="center" vertical="center" wrapText="1"/>
      <protection/>
    </xf>
    <xf numFmtId="180" fontId="21" fillId="35" borderId="46" xfId="0" applyNumberFormat="1" applyFont="1" applyFill="1" applyBorder="1" applyAlignment="1" applyProtection="1">
      <alignment horizontal="center" vertical="center"/>
      <protection/>
    </xf>
    <xf numFmtId="0" fontId="27" fillId="35" borderId="48" xfId="0" applyFont="1" applyFill="1" applyBorder="1" applyAlignment="1" applyProtection="1">
      <alignment horizontal="center" vertical="center"/>
      <protection/>
    </xf>
    <xf numFmtId="0" fontId="20" fillId="34" borderId="16" xfId="0" applyFont="1" applyFill="1" applyBorder="1" applyAlignment="1" applyProtection="1">
      <alignment horizontal="left" vertical="center" wrapText="1"/>
      <protection/>
    </xf>
    <xf numFmtId="0" fontId="20" fillId="34" borderId="0" xfId="0" applyFont="1" applyFill="1" applyBorder="1" applyAlignment="1" applyProtection="1">
      <alignment horizontal="left" vertical="center" wrapText="1"/>
      <protection/>
    </xf>
    <xf numFmtId="0" fontId="20" fillId="34" borderId="0" xfId="0" applyFont="1" applyFill="1" applyAlignment="1" applyProtection="1">
      <alignment horizontal="left" vertical="center" wrapText="1"/>
      <protection/>
    </xf>
    <xf numFmtId="0" fontId="10" fillId="0" borderId="13"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10" xfId="0" applyFont="1" applyFill="1" applyBorder="1" applyAlignment="1">
      <alignment horizontal="center" vertical="center"/>
    </xf>
    <xf numFmtId="0" fontId="20" fillId="0" borderId="10" xfId="0" applyFont="1" applyFill="1" applyBorder="1" applyAlignment="1">
      <alignment horizontal="center" vertical="center"/>
    </xf>
    <xf numFmtId="0" fontId="10" fillId="35" borderId="13" xfId="0" applyFont="1" applyFill="1" applyBorder="1" applyAlignment="1">
      <alignment horizontal="center" vertical="center" wrapText="1"/>
    </xf>
    <xf numFmtId="0" fontId="10" fillId="35" borderId="37" xfId="0" applyFont="1" applyFill="1" applyBorder="1" applyAlignment="1">
      <alignment horizontal="center" vertical="center"/>
    </xf>
    <xf numFmtId="0" fontId="0" fillId="0" borderId="39" xfId="0" applyBorder="1" applyAlignment="1">
      <alignment horizontal="center" vertical="center"/>
    </xf>
    <xf numFmtId="0" fontId="0" fillId="0" borderId="37" xfId="0" applyBorder="1" applyAlignment="1">
      <alignment horizontal="center" vertical="center"/>
    </xf>
    <xf numFmtId="186" fontId="10" fillId="34" borderId="37" xfId="49" applyNumberFormat="1" applyFont="1" applyFill="1" applyBorder="1" applyAlignment="1">
      <alignment horizontal="left" vertical="center"/>
    </xf>
    <xf numFmtId="0" fontId="10" fillId="34" borderId="30" xfId="0" applyFont="1" applyFill="1" applyBorder="1" applyAlignment="1">
      <alignment horizontal="left" vertical="center"/>
    </xf>
    <xf numFmtId="0" fontId="10" fillId="34" borderId="13" xfId="0" applyFont="1" applyFill="1" applyBorder="1" applyAlignment="1">
      <alignment horizontal="left" vertical="center"/>
    </xf>
    <xf numFmtId="0" fontId="10" fillId="34" borderId="11" xfId="0" applyFont="1" applyFill="1" applyBorder="1" applyAlignment="1">
      <alignment horizontal="left" vertical="center"/>
    </xf>
    <xf numFmtId="0" fontId="10" fillId="35" borderId="13" xfId="0" applyFont="1" applyFill="1" applyBorder="1" applyAlignment="1">
      <alignment horizontal="center" vertical="center"/>
    </xf>
    <xf numFmtId="196" fontId="26" fillId="34" borderId="13" xfId="0" applyNumberFormat="1" applyFont="1" applyFill="1" applyBorder="1" applyAlignment="1">
      <alignment horizontal="right" vertical="center"/>
    </xf>
    <xf numFmtId="196" fontId="26" fillId="34" borderId="37" xfId="0" applyNumberFormat="1" applyFont="1" applyFill="1" applyBorder="1" applyAlignment="1">
      <alignment horizontal="right" vertical="center"/>
    </xf>
    <xf numFmtId="196" fontId="35" fillId="34" borderId="13" xfId="0" applyNumberFormat="1" applyFont="1" applyFill="1" applyBorder="1" applyAlignment="1">
      <alignment horizontal="right" vertical="center"/>
    </xf>
    <xf numFmtId="196" fontId="35" fillId="34" borderId="37"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9">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10"/>
        </patternFill>
      </fill>
    </dxf>
    <dxf>
      <font>
        <b/>
        <i val="0"/>
        <color indexed="10"/>
      </font>
    </dxf>
    <dxf>
      <font>
        <b/>
        <i val="0"/>
        <color indexed="10"/>
      </font>
    </dxf>
    <dxf>
      <font>
        <b/>
        <i val="0"/>
        <color indexed="10"/>
      </font>
    </dxf>
    <dxf>
      <font>
        <b/>
        <i val="0"/>
        <color indexed="10"/>
      </font>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438150</xdr:colOff>
      <xdr:row>1</xdr:row>
      <xdr:rowOff>9525</xdr:rowOff>
    </xdr:from>
    <xdr:to>
      <xdr:col>3</xdr:col>
      <xdr:colOff>276225</xdr:colOff>
      <xdr:row>1</xdr:row>
      <xdr:rowOff>409575</xdr:rowOff>
    </xdr:to>
    <xdr:pic>
      <xdr:nvPicPr>
        <xdr:cNvPr id="1" name="図 1" descr="img086.jpg"/>
        <xdr:cNvPicPr preferRelativeResize="1">
          <a:picLocks noChangeAspect="1"/>
        </xdr:cNvPicPr>
      </xdr:nvPicPr>
      <xdr:blipFill>
        <a:blip r:embed="rId1">
          <a:clrChange>
            <a:clrFrom>
              <a:srgbClr val="FFFFFF"/>
            </a:clrFrom>
            <a:clrTo>
              <a:srgbClr val="FFFFFF">
                <a:alpha val="0"/>
              </a:srgbClr>
            </a:clrTo>
          </a:clrChange>
        </a:blip>
        <a:srcRect l="26899" t="33874" r="29595" b="11924"/>
        <a:stretch>
          <a:fillRect/>
        </a:stretch>
      </xdr:blipFill>
      <xdr:spPr>
        <a:xfrm>
          <a:off x="1819275" y="419100"/>
          <a:ext cx="40957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0</xdr:row>
      <xdr:rowOff>47625</xdr:rowOff>
    </xdr:from>
    <xdr:to>
      <xdr:col>1</xdr:col>
      <xdr:colOff>600075</xdr:colOff>
      <xdr:row>2</xdr:row>
      <xdr:rowOff>28575</xdr:rowOff>
    </xdr:to>
    <xdr:pic>
      <xdr:nvPicPr>
        <xdr:cNvPr id="1" name="図 1" descr="img086.jpg"/>
        <xdr:cNvPicPr preferRelativeResize="1">
          <a:picLocks noChangeAspect="1"/>
        </xdr:cNvPicPr>
      </xdr:nvPicPr>
      <xdr:blipFill>
        <a:blip r:embed="rId1">
          <a:clrChange>
            <a:clrFrom>
              <a:srgbClr val="FFFFFF"/>
            </a:clrFrom>
            <a:clrTo>
              <a:srgbClr val="FFFFFF">
                <a:alpha val="0"/>
              </a:srgbClr>
            </a:clrTo>
          </a:clrChange>
        </a:blip>
        <a:srcRect l="26899" t="33874" r="29595" b="11924"/>
        <a:stretch>
          <a:fillRect/>
        </a:stretch>
      </xdr:blipFill>
      <xdr:spPr>
        <a:xfrm>
          <a:off x="695325" y="47625"/>
          <a:ext cx="409575"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1</xdr:row>
      <xdr:rowOff>323850</xdr:rowOff>
    </xdr:from>
    <xdr:to>
      <xdr:col>2</xdr:col>
      <xdr:colOff>533400</xdr:colOff>
      <xdr:row>4</xdr:row>
      <xdr:rowOff>85725</xdr:rowOff>
    </xdr:to>
    <xdr:grpSp>
      <xdr:nvGrpSpPr>
        <xdr:cNvPr id="1" name="Group 1"/>
        <xdr:cNvGrpSpPr>
          <a:grpSpLocks/>
        </xdr:cNvGrpSpPr>
      </xdr:nvGrpSpPr>
      <xdr:grpSpPr>
        <a:xfrm>
          <a:off x="1000125" y="666750"/>
          <a:ext cx="657225" cy="647700"/>
          <a:chOff x="192" y="6"/>
          <a:chExt cx="67" cy="71"/>
        </a:xfrm>
        <a:solidFill>
          <a:srgbClr val="FFFFFF"/>
        </a:solidFill>
      </xdr:grpSpPr>
      <xdr:pic>
        <xdr:nvPicPr>
          <xdr:cNvPr id="2" name="図 1" descr="img086.jpg"/>
          <xdr:cNvPicPr preferRelativeResize="1">
            <a:picLocks noChangeAspect="1"/>
          </xdr:cNvPicPr>
        </xdr:nvPicPr>
        <xdr:blipFill>
          <a:blip r:embed="rId1">
            <a:clrChange>
              <a:clrFrom>
                <a:srgbClr val="FFFFFF"/>
              </a:clrFrom>
              <a:clrTo>
                <a:srgbClr val="FFFFFF">
                  <a:alpha val="0"/>
                </a:srgbClr>
              </a:clrTo>
            </a:clrChange>
          </a:blip>
          <a:srcRect l="26899" t="33874" r="29595" b="11924"/>
          <a:stretch>
            <a:fillRect/>
          </a:stretch>
        </xdr:blipFill>
        <xdr:spPr>
          <a:xfrm>
            <a:off x="192" y="12"/>
            <a:ext cx="67" cy="65"/>
          </a:xfrm>
          <a:prstGeom prst="rect">
            <a:avLst/>
          </a:prstGeom>
          <a:noFill/>
          <a:ln w="9525" cmpd="sng">
            <a:noFill/>
          </a:ln>
        </xdr:spPr>
      </xdr:pic>
      <xdr:sp>
        <xdr:nvSpPr>
          <xdr:cNvPr id="3" name="Rectangle 3"/>
          <xdr:cNvSpPr>
            <a:spLocks/>
          </xdr:cNvSpPr>
        </xdr:nvSpPr>
        <xdr:spPr>
          <a:xfrm>
            <a:off x="248" y="6"/>
            <a:ext cx="11" cy="12"/>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CF181"/>
  <sheetViews>
    <sheetView showRowColHeaders="0" tabSelected="1" workbookViewId="0" topLeftCell="A1">
      <selection activeCell="C5" sqref="C5:F5"/>
    </sheetView>
  </sheetViews>
  <sheetFormatPr defaultColWidth="9.00390625" defaultRowHeight="17.25" customHeight="1"/>
  <cols>
    <col min="1" max="1" width="1.12109375" style="3" customWidth="1"/>
    <col min="2" max="2" width="17.00390625" style="3" customWidth="1"/>
    <col min="3" max="3" width="7.50390625" style="3" customWidth="1"/>
    <col min="4" max="4" width="8.875" style="3" customWidth="1"/>
    <col min="5" max="5" width="4.125" style="3" customWidth="1"/>
    <col min="6" max="6" width="8.25390625" style="3" customWidth="1"/>
    <col min="7" max="7" width="4.75390625" style="3" customWidth="1"/>
    <col min="8" max="8" width="7.25390625" style="3" customWidth="1"/>
    <col min="9" max="9" width="4.875" style="3" customWidth="1"/>
    <col min="10" max="10" width="6.875" style="3" customWidth="1"/>
    <col min="11" max="11" width="5.00390625" style="3" customWidth="1"/>
    <col min="12" max="12" width="6.50390625" style="3" customWidth="1"/>
    <col min="13" max="13" width="7.50390625" style="3" customWidth="1"/>
    <col min="14" max="14" width="4.25390625" style="3" bestFit="1" customWidth="1"/>
    <col min="15" max="15" width="6.875" style="3" customWidth="1"/>
    <col min="16" max="16" width="4.25390625" style="3" bestFit="1" customWidth="1"/>
    <col min="17" max="17" width="6.125" style="3" customWidth="1"/>
    <col min="18" max="18" width="8.00390625" style="3" customWidth="1"/>
    <col min="19" max="19" width="5.625" style="3" customWidth="1"/>
    <col min="20" max="20" width="14.375" style="3" customWidth="1"/>
    <col min="21" max="23" width="3.375" style="3" customWidth="1"/>
    <col min="24" max="24" width="9.125" style="3" customWidth="1"/>
    <col min="25" max="25" width="4.125" style="3" customWidth="1"/>
    <col min="26" max="26" width="5.625" style="3" customWidth="1"/>
    <col min="27" max="28" width="3.875" style="3" customWidth="1"/>
    <col min="29" max="29" width="5.125" style="3" customWidth="1"/>
    <col min="30" max="30" width="3.875" style="3" customWidth="1"/>
    <col min="31" max="31" width="3.625" style="3" customWidth="1"/>
    <col min="32" max="36" width="3.375" style="3" customWidth="1"/>
    <col min="37" max="37" width="12.875" style="3" customWidth="1"/>
    <col min="38" max="38" width="6.25390625" style="3" customWidth="1"/>
    <col min="39" max="39" width="15.125" style="3" customWidth="1"/>
    <col min="40" max="84" width="9.00390625" style="105" customWidth="1"/>
    <col min="85" max="16384" width="9.00390625" style="3" customWidth="1"/>
  </cols>
  <sheetData>
    <row r="1" ht="32.25" customHeight="1">
      <c r="B1" s="190"/>
    </row>
    <row r="2" spans="2:18" ht="33" customHeight="1">
      <c r="B2" s="308" t="s">
        <v>117</v>
      </c>
      <c r="C2" s="308"/>
      <c r="D2" s="308"/>
      <c r="E2" s="308"/>
      <c r="F2" s="308"/>
      <c r="G2" s="308"/>
      <c r="H2" s="308"/>
      <c r="I2" s="308"/>
      <c r="J2" s="308"/>
      <c r="K2" s="308"/>
      <c r="L2" s="308"/>
      <c r="M2" s="308"/>
      <c r="N2" s="308"/>
      <c r="O2" s="308"/>
      <c r="P2" s="308"/>
      <c r="Q2" s="308"/>
      <c r="R2" s="308"/>
    </row>
    <row r="3" spans="9:84" s="169" customFormat="1" ht="22.5" customHeight="1">
      <c r="I3" s="194"/>
      <c r="J3" s="259" t="s">
        <v>189</v>
      </c>
      <c r="K3" s="260"/>
      <c r="L3" s="261"/>
      <c r="M3" s="250"/>
      <c r="N3" s="225" t="s">
        <v>187</v>
      </c>
      <c r="O3" s="250"/>
      <c r="P3" s="225" t="s">
        <v>138</v>
      </c>
      <c r="Q3" s="250"/>
      <c r="R3" s="226" t="s">
        <v>188</v>
      </c>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row>
    <row r="4" spans="2:22" ht="33" customHeight="1">
      <c r="B4" s="170" t="s">
        <v>100</v>
      </c>
      <c r="C4" s="105"/>
      <c r="D4" s="105"/>
      <c r="E4" s="105"/>
      <c r="F4" s="105"/>
      <c r="G4" s="105"/>
      <c r="H4" s="105"/>
      <c r="I4" s="105"/>
      <c r="J4" s="193" t="s">
        <v>118</v>
      </c>
      <c r="K4" s="323"/>
      <c r="L4" s="324"/>
      <c r="M4" s="324"/>
      <c r="N4" s="325"/>
      <c r="O4" s="171" t="s">
        <v>119</v>
      </c>
      <c r="P4" s="326"/>
      <c r="Q4" s="324"/>
      <c r="R4" s="325"/>
      <c r="S4" s="105"/>
      <c r="V4" s="252" t="s">
        <v>358</v>
      </c>
    </row>
    <row r="5" spans="2:22" s="105" customFormat="1" ht="34.5" customHeight="1">
      <c r="B5" s="227" t="s">
        <v>101</v>
      </c>
      <c r="C5" s="317" t="s">
        <v>358</v>
      </c>
      <c r="D5" s="318"/>
      <c r="E5" s="318"/>
      <c r="F5" s="319"/>
      <c r="G5" s="315" t="s">
        <v>120</v>
      </c>
      <c r="H5" s="285"/>
      <c r="I5" s="316"/>
      <c r="J5" s="168" t="s">
        <v>15</v>
      </c>
      <c r="K5" s="312"/>
      <c r="L5" s="313"/>
      <c r="M5" s="313"/>
      <c r="N5" s="314"/>
      <c r="O5" s="172" t="s">
        <v>16</v>
      </c>
      <c r="P5" s="312"/>
      <c r="Q5" s="313"/>
      <c r="R5" s="314"/>
      <c r="V5" s="253" t="s">
        <v>197</v>
      </c>
    </row>
    <row r="6" spans="2:84" s="106" customFormat="1" ht="33.75" customHeight="1">
      <c r="B6" s="332" t="s">
        <v>121</v>
      </c>
      <c r="C6" s="320"/>
      <c r="D6" s="321"/>
      <c r="E6" s="321"/>
      <c r="F6" s="321"/>
      <c r="G6" s="321"/>
      <c r="H6" s="321"/>
      <c r="I6" s="321"/>
      <c r="J6" s="321"/>
      <c r="K6" s="321"/>
      <c r="L6" s="321"/>
      <c r="M6" s="321"/>
      <c r="N6" s="321"/>
      <c r="O6" s="321"/>
      <c r="P6" s="321"/>
      <c r="Q6" s="321"/>
      <c r="R6" s="322"/>
      <c r="V6" s="254" t="s">
        <v>198</v>
      </c>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row>
    <row r="7" spans="2:84" s="106" customFormat="1" ht="33.75" customHeight="1">
      <c r="B7" s="332"/>
      <c r="C7" s="173" t="s">
        <v>102</v>
      </c>
      <c r="D7" s="309"/>
      <c r="E7" s="310"/>
      <c r="F7" s="310"/>
      <c r="G7" s="310"/>
      <c r="H7" s="310"/>
      <c r="I7" s="310"/>
      <c r="J7" s="310"/>
      <c r="K7" s="310"/>
      <c r="L7" s="310"/>
      <c r="M7" s="310"/>
      <c r="N7" s="310"/>
      <c r="O7" s="310"/>
      <c r="P7" s="310"/>
      <c r="Q7" s="310"/>
      <c r="R7" s="311"/>
      <c r="V7" s="252" t="s">
        <v>233</v>
      </c>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row>
    <row r="8" spans="2:84" s="106" customFormat="1" ht="34.5" customHeight="1">
      <c r="B8" s="329" t="s">
        <v>103</v>
      </c>
      <c r="C8" s="174" t="s">
        <v>122</v>
      </c>
      <c r="D8" s="327"/>
      <c r="E8" s="328"/>
      <c r="F8" s="304" t="s">
        <v>104</v>
      </c>
      <c r="G8" s="306"/>
      <c r="H8" s="341"/>
      <c r="I8" s="342"/>
      <c r="J8" s="342"/>
      <c r="K8" s="343"/>
      <c r="L8" s="304" t="s">
        <v>123</v>
      </c>
      <c r="M8" s="306"/>
      <c r="N8" s="335"/>
      <c r="O8" s="336"/>
      <c r="P8" s="336"/>
      <c r="Q8" s="336"/>
      <c r="R8" s="337"/>
      <c r="V8" s="252" t="s">
        <v>234</v>
      </c>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row>
    <row r="9" spans="2:84" s="106" customFormat="1" ht="34.5" customHeight="1">
      <c r="B9" s="330"/>
      <c r="C9" s="173" t="s">
        <v>124</v>
      </c>
      <c r="D9" s="333"/>
      <c r="E9" s="334"/>
      <c r="F9" s="285" t="s">
        <v>102</v>
      </c>
      <c r="G9" s="285"/>
      <c r="H9" s="309"/>
      <c r="I9" s="310"/>
      <c r="J9" s="310"/>
      <c r="K9" s="311"/>
      <c r="L9" s="285" t="s">
        <v>102</v>
      </c>
      <c r="M9" s="285"/>
      <c r="N9" s="338"/>
      <c r="O9" s="339"/>
      <c r="P9" s="339"/>
      <c r="Q9" s="339"/>
      <c r="R9" s="340"/>
      <c r="V9" s="252" t="s">
        <v>235</v>
      </c>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row>
    <row r="10" spans="1:22" ht="34.5" customHeight="1">
      <c r="A10" s="106"/>
      <c r="B10" s="330"/>
      <c r="C10" s="173" t="s">
        <v>125</v>
      </c>
      <c r="D10" s="335"/>
      <c r="E10" s="336"/>
      <c r="F10" s="336"/>
      <c r="G10" s="336"/>
      <c r="H10" s="336"/>
      <c r="I10" s="337"/>
      <c r="J10" s="232" t="s">
        <v>126</v>
      </c>
      <c r="K10" s="335"/>
      <c r="L10" s="336"/>
      <c r="M10" s="336"/>
      <c r="N10" s="336"/>
      <c r="O10" s="336"/>
      <c r="P10" s="336"/>
      <c r="Q10" s="336"/>
      <c r="R10" s="337"/>
      <c r="S10" s="105"/>
      <c r="V10" s="252" t="s">
        <v>236</v>
      </c>
    </row>
    <row r="11" spans="2:22" s="105" customFormat="1" ht="34.5" customHeight="1">
      <c r="B11" s="331"/>
      <c r="C11" s="173" t="s">
        <v>102</v>
      </c>
      <c r="D11" s="338"/>
      <c r="E11" s="339"/>
      <c r="F11" s="339"/>
      <c r="G11" s="339"/>
      <c r="H11" s="339"/>
      <c r="I11" s="340"/>
      <c r="J11" s="197" t="s">
        <v>102</v>
      </c>
      <c r="K11" s="338"/>
      <c r="L11" s="339"/>
      <c r="M11" s="339"/>
      <c r="N11" s="339"/>
      <c r="O11" s="339"/>
      <c r="P11" s="339"/>
      <c r="Q11" s="339"/>
      <c r="R11" s="340"/>
      <c r="V11" s="252" t="s">
        <v>237</v>
      </c>
    </row>
    <row r="12" spans="2:22" s="105" customFormat="1" ht="34.5" customHeight="1">
      <c r="B12" s="332" t="s">
        <v>127</v>
      </c>
      <c r="C12" s="290"/>
      <c r="D12" s="291"/>
      <c r="E12" s="291"/>
      <c r="F12" s="291"/>
      <c r="G12" s="291"/>
      <c r="H12" s="291"/>
      <c r="I12" s="291"/>
      <c r="J12" s="291"/>
      <c r="K12" s="291"/>
      <c r="L12" s="291"/>
      <c r="M12" s="291"/>
      <c r="N12" s="291"/>
      <c r="O12" s="291"/>
      <c r="P12" s="291"/>
      <c r="Q12" s="291"/>
      <c r="R12" s="292"/>
      <c r="V12" s="252" t="s">
        <v>238</v>
      </c>
    </row>
    <row r="13" spans="2:22" s="105" customFormat="1" ht="34.5" customHeight="1">
      <c r="B13" s="332"/>
      <c r="C13" s="173" t="s">
        <v>124</v>
      </c>
      <c r="D13" s="293"/>
      <c r="E13" s="294"/>
      <c r="F13" s="295"/>
      <c r="G13" s="175" t="s">
        <v>128</v>
      </c>
      <c r="H13" s="282"/>
      <c r="I13" s="283"/>
      <c r="J13" s="284"/>
      <c r="K13" s="175" t="s">
        <v>128</v>
      </c>
      <c r="L13" s="287"/>
      <c r="M13" s="288"/>
      <c r="N13" s="288"/>
      <c r="O13" s="288"/>
      <c r="P13" s="288"/>
      <c r="Q13" s="288"/>
      <c r="R13" s="289"/>
      <c r="V13" s="252" t="s">
        <v>239</v>
      </c>
    </row>
    <row r="14" spans="2:22" s="105" customFormat="1" ht="34.5" customHeight="1">
      <c r="B14" s="332" t="s">
        <v>129</v>
      </c>
      <c r="C14" s="290"/>
      <c r="D14" s="291"/>
      <c r="E14" s="291"/>
      <c r="F14" s="291"/>
      <c r="G14" s="291"/>
      <c r="H14" s="291"/>
      <c r="I14" s="291"/>
      <c r="J14" s="291"/>
      <c r="K14" s="291"/>
      <c r="L14" s="291"/>
      <c r="M14" s="291"/>
      <c r="N14" s="291"/>
      <c r="O14" s="291"/>
      <c r="P14" s="291"/>
      <c r="Q14" s="291"/>
      <c r="R14" s="292"/>
      <c r="V14" s="252" t="s">
        <v>240</v>
      </c>
    </row>
    <row r="15" spans="2:22" s="105" customFormat="1" ht="34.5" customHeight="1">
      <c r="B15" s="332"/>
      <c r="C15" s="173" t="s">
        <v>124</v>
      </c>
      <c r="D15" s="293"/>
      <c r="E15" s="294"/>
      <c r="F15" s="295"/>
      <c r="G15" s="175" t="s">
        <v>128</v>
      </c>
      <c r="H15" s="282"/>
      <c r="I15" s="283"/>
      <c r="J15" s="284"/>
      <c r="K15" s="175" t="s">
        <v>128</v>
      </c>
      <c r="L15" s="287"/>
      <c r="M15" s="288"/>
      <c r="N15" s="288"/>
      <c r="O15" s="288"/>
      <c r="P15" s="288"/>
      <c r="Q15" s="288"/>
      <c r="R15" s="289"/>
      <c r="V15" s="252" t="s">
        <v>359</v>
      </c>
    </row>
    <row r="16" spans="2:22" s="105" customFormat="1" ht="34.5" customHeight="1">
      <c r="B16" s="332" t="s">
        <v>105</v>
      </c>
      <c r="C16" s="290"/>
      <c r="D16" s="291"/>
      <c r="E16" s="291"/>
      <c r="F16" s="291"/>
      <c r="G16" s="291"/>
      <c r="H16" s="291"/>
      <c r="I16" s="291"/>
      <c r="J16" s="291"/>
      <c r="K16" s="291"/>
      <c r="L16" s="291"/>
      <c r="M16" s="291"/>
      <c r="N16" s="291"/>
      <c r="O16" s="291"/>
      <c r="P16" s="291"/>
      <c r="Q16" s="291"/>
      <c r="R16" s="292"/>
      <c r="V16" s="252" t="s">
        <v>241</v>
      </c>
    </row>
    <row r="17" spans="1:22" ht="34.5" customHeight="1">
      <c r="A17" s="105"/>
      <c r="B17" s="332"/>
      <c r="C17" s="173" t="s">
        <v>124</v>
      </c>
      <c r="D17" s="293"/>
      <c r="E17" s="294"/>
      <c r="F17" s="295"/>
      <c r="G17" s="175" t="s">
        <v>128</v>
      </c>
      <c r="H17" s="282"/>
      <c r="I17" s="283"/>
      <c r="J17" s="284"/>
      <c r="K17" s="175" t="s">
        <v>128</v>
      </c>
      <c r="L17" s="287"/>
      <c r="M17" s="288"/>
      <c r="N17" s="288"/>
      <c r="O17" s="288"/>
      <c r="P17" s="288"/>
      <c r="Q17" s="288"/>
      <c r="R17" s="289"/>
      <c r="S17" s="105"/>
      <c r="V17" s="252" t="s">
        <v>242</v>
      </c>
    </row>
    <row r="18" spans="1:22" ht="34.5" customHeight="1">
      <c r="A18" s="105"/>
      <c r="B18" s="344" t="s">
        <v>106</v>
      </c>
      <c r="C18" s="290"/>
      <c r="D18" s="291"/>
      <c r="E18" s="291"/>
      <c r="F18" s="291"/>
      <c r="G18" s="291"/>
      <c r="H18" s="291"/>
      <c r="I18" s="291"/>
      <c r="J18" s="291"/>
      <c r="K18" s="291"/>
      <c r="L18" s="291"/>
      <c r="M18" s="291"/>
      <c r="N18" s="291"/>
      <c r="O18" s="291"/>
      <c r="P18" s="291"/>
      <c r="Q18" s="291"/>
      <c r="R18" s="292"/>
      <c r="S18" s="105"/>
      <c r="V18" s="252" t="s">
        <v>243</v>
      </c>
    </row>
    <row r="19" spans="1:22" ht="34.5" customHeight="1">
      <c r="A19" s="105"/>
      <c r="B19" s="345"/>
      <c r="C19" s="173" t="s">
        <v>124</v>
      </c>
      <c r="D19" s="296" t="s">
        <v>166</v>
      </c>
      <c r="E19" s="297"/>
      <c r="F19" s="297"/>
      <c r="G19" s="297"/>
      <c r="H19" s="297"/>
      <c r="I19" s="297"/>
      <c r="J19" s="297"/>
      <c r="K19" s="297"/>
      <c r="L19" s="297"/>
      <c r="M19" s="297"/>
      <c r="N19" s="297"/>
      <c r="O19" s="297"/>
      <c r="P19" s="297"/>
      <c r="Q19" s="297"/>
      <c r="R19" s="298"/>
      <c r="S19" s="105"/>
      <c r="V19" s="252" t="s">
        <v>244</v>
      </c>
    </row>
    <row r="20" spans="1:22" ht="34.5" customHeight="1">
      <c r="A20" s="105"/>
      <c r="B20" s="221" t="s">
        <v>107</v>
      </c>
      <c r="C20" s="290"/>
      <c r="D20" s="291"/>
      <c r="E20" s="291"/>
      <c r="F20" s="291"/>
      <c r="G20" s="291"/>
      <c r="H20" s="291"/>
      <c r="I20" s="291"/>
      <c r="J20" s="291"/>
      <c r="K20" s="291"/>
      <c r="L20" s="291"/>
      <c r="M20" s="291"/>
      <c r="N20" s="291"/>
      <c r="O20" s="291"/>
      <c r="P20" s="291"/>
      <c r="Q20" s="291"/>
      <c r="R20" s="292"/>
      <c r="S20" s="105"/>
      <c r="V20" s="252" t="s">
        <v>245</v>
      </c>
    </row>
    <row r="21" spans="1:22" ht="34.5" customHeight="1">
      <c r="A21" s="105"/>
      <c r="B21" s="222" t="s">
        <v>108</v>
      </c>
      <c r="C21" s="173" t="s">
        <v>124</v>
      </c>
      <c r="D21" s="307"/>
      <c r="E21" s="297"/>
      <c r="F21" s="297"/>
      <c r="G21" s="297"/>
      <c r="H21" s="297"/>
      <c r="I21" s="297"/>
      <c r="J21" s="297"/>
      <c r="K21" s="297"/>
      <c r="L21" s="297"/>
      <c r="M21" s="297"/>
      <c r="N21" s="297"/>
      <c r="O21" s="297"/>
      <c r="P21" s="297"/>
      <c r="Q21" s="297"/>
      <c r="R21" s="298"/>
      <c r="S21" s="105"/>
      <c r="V21" s="252" t="s">
        <v>246</v>
      </c>
    </row>
    <row r="22" spans="1:22" ht="34.5" customHeight="1">
      <c r="A22" s="105"/>
      <c r="B22" s="349" t="s">
        <v>191</v>
      </c>
      <c r="C22" s="304" t="s">
        <v>192</v>
      </c>
      <c r="D22" s="305"/>
      <c r="E22" s="306"/>
      <c r="F22" s="304" t="s">
        <v>193</v>
      </c>
      <c r="G22" s="305"/>
      <c r="H22" s="306"/>
      <c r="I22" s="264" t="s">
        <v>194</v>
      </c>
      <c r="J22" s="265"/>
      <c r="K22" s="265"/>
      <c r="L22" s="265"/>
      <c r="M22" s="265"/>
      <c r="N22" s="265"/>
      <c r="O22" s="265"/>
      <c r="P22" s="265"/>
      <c r="Q22" s="265"/>
      <c r="R22" s="266"/>
      <c r="S22" s="105"/>
      <c r="V22" s="252" t="s">
        <v>247</v>
      </c>
    </row>
    <row r="23" spans="1:22" ht="34.5" customHeight="1">
      <c r="A23" s="105"/>
      <c r="B23" s="350"/>
      <c r="C23" s="346"/>
      <c r="D23" s="347"/>
      <c r="E23" s="348"/>
      <c r="F23" s="346" t="s">
        <v>196</v>
      </c>
      <c r="G23" s="347"/>
      <c r="H23" s="348"/>
      <c r="I23" s="267"/>
      <c r="J23" s="268"/>
      <c r="K23" s="268"/>
      <c r="L23" s="268"/>
      <c r="M23" s="268"/>
      <c r="N23" s="268"/>
      <c r="O23" s="268"/>
      <c r="P23" s="268"/>
      <c r="Q23" s="268"/>
      <c r="R23" s="269"/>
      <c r="S23" s="105"/>
      <c r="V23" s="252" t="s">
        <v>248</v>
      </c>
    </row>
    <row r="24" spans="1:22" ht="34.5" customHeight="1">
      <c r="A24" s="105"/>
      <c r="B24" s="351" t="s">
        <v>130</v>
      </c>
      <c r="C24" s="304" t="s">
        <v>131</v>
      </c>
      <c r="D24" s="305"/>
      <c r="E24" s="306"/>
      <c r="F24" s="304" t="s">
        <v>132</v>
      </c>
      <c r="G24" s="305"/>
      <c r="H24" s="306"/>
      <c r="I24" s="299"/>
      <c r="J24" s="299"/>
      <c r="K24" s="299"/>
      <c r="L24" s="299"/>
      <c r="M24" s="299"/>
      <c r="N24" s="299"/>
      <c r="O24" s="299"/>
      <c r="P24" s="299"/>
      <c r="Q24" s="299"/>
      <c r="R24" s="300"/>
      <c r="S24" s="105"/>
      <c r="V24" s="252" t="s">
        <v>374</v>
      </c>
    </row>
    <row r="25" spans="1:40" ht="34.5" customHeight="1">
      <c r="A25" s="105"/>
      <c r="B25" s="352"/>
      <c r="C25" s="346"/>
      <c r="D25" s="347"/>
      <c r="E25" s="348"/>
      <c r="F25" s="346"/>
      <c r="G25" s="347"/>
      <c r="H25" s="348"/>
      <c r="I25" s="301"/>
      <c r="J25" s="301"/>
      <c r="K25" s="301"/>
      <c r="L25" s="301"/>
      <c r="M25" s="301"/>
      <c r="N25" s="301"/>
      <c r="O25" s="301"/>
      <c r="P25" s="301"/>
      <c r="Q25" s="301"/>
      <c r="R25" s="302"/>
      <c r="S25" s="105"/>
      <c r="V25" s="252" t="s">
        <v>249</v>
      </c>
      <c r="AN25" s="176"/>
    </row>
    <row r="26" spans="1:39" ht="47.25" customHeight="1">
      <c r="A26" s="105"/>
      <c r="B26" s="367" t="s">
        <v>133</v>
      </c>
      <c r="C26" s="367"/>
      <c r="D26" s="367"/>
      <c r="E26" s="367"/>
      <c r="F26" s="367"/>
      <c r="G26" s="367"/>
      <c r="H26" s="367"/>
      <c r="I26" s="367"/>
      <c r="J26" s="367"/>
      <c r="K26" s="367"/>
      <c r="L26" s="367"/>
      <c r="M26" s="367"/>
      <c r="N26" s="367"/>
      <c r="O26" s="367"/>
      <c r="P26" s="367"/>
      <c r="Q26" s="367"/>
      <c r="R26" s="367"/>
      <c r="S26" s="367"/>
      <c r="T26" s="367"/>
      <c r="U26" s="105"/>
      <c r="V26" s="254" t="s">
        <v>199</v>
      </c>
      <c r="W26" s="105"/>
      <c r="Y26" s="105"/>
      <c r="Z26" s="105"/>
      <c r="AA26" s="105"/>
      <c r="AB26" s="105"/>
      <c r="AC26" s="105"/>
      <c r="AD26" s="105"/>
      <c r="AE26" s="105"/>
      <c r="AF26" s="105"/>
      <c r="AG26" s="105"/>
      <c r="AH26" s="105"/>
      <c r="AI26" s="105"/>
      <c r="AJ26" s="105"/>
      <c r="AK26" s="105"/>
      <c r="AL26" s="105"/>
      <c r="AM26" s="178" t="s">
        <v>134</v>
      </c>
    </row>
    <row r="27" spans="1:39" ht="17.25" customHeight="1">
      <c r="A27" s="105"/>
      <c r="B27" s="105"/>
      <c r="C27" s="105"/>
      <c r="D27" s="105"/>
      <c r="E27" s="105"/>
      <c r="F27" s="105"/>
      <c r="G27" s="105"/>
      <c r="H27" s="105"/>
      <c r="I27" s="105"/>
      <c r="J27" s="105"/>
      <c r="K27" s="105"/>
      <c r="L27" s="105"/>
      <c r="M27" s="105"/>
      <c r="N27" s="105"/>
      <c r="O27" s="105"/>
      <c r="P27" s="105"/>
      <c r="Q27" s="105"/>
      <c r="R27" s="105"/>
      <c r="S27" s="105"/>
      <c r="T27" s="177"/>
      <c r="U27" s="177"/>
      <c r="V27" s="254" t="s">
        <v>200</v>
      </c>
      <c r="W27" s="177"/>
      <c r="Y27" s="177"/>
      <c r="Z27" s="177"/>
      <c r="AA27" s="177"/>
      <c r="AB27" s="177"/>
      <c r="AC27" s="177"/>
      <c r="AD27" s="177"/>
      <c r="AE27" s="105"/>
      <c r="AF27" s="105"/>
      <c r="AG27" s="105"/>
      <c r="AH27" s="105"/>
      <c r="AI27" s="105"/>
      <c r="AJ27" s="105"/>
      <c r="AK27" s="105"/>
      <c r="AL27" s="105"/>
      <c r="AM27" s="105"/>
    </row>
    <row r="28" spans="2:39" ht="33.75" customHeight="1" hidden="1">
      <c r="B28" s="170" t="s">
        <v>109</v>
      </c>
      <c r="C28" s="179"/>
      <c r="D28" s="179"/>
      <c r="E28" s="179"/>
      <c r="F28" s="179"/>
      <c r="G28" s="179"/>
      <c r="H28" s="179"/>
      <c r="I28" s="179"/>
      <c r="J28" s="179"/>
      <c r="K28" s="179"/>
      <c r="L28" s="179"/>
      <c r="M28" s="105"/>
      <c r="N28" s="105"/>
      <c r="O28" s="105"/>
      <c r="P28" s="105"/>
      <c r="Q28" s="105"/>
      <c r="R28" s="105"/>
      <c r="S28" s="105"/>
      <c r="T28" s="105"/>
      <c r="U28" s="105"/>
      <c r="V28" s="254" t="s">
        <v>201</v>
      </c>
      <c r="W28" s="105"/>
      <c r="Y28" s="105"/>
      <c r="Z28" s="105"/>
      <c r="AA28" s="105"/>
      <c r="AB28" s="105"/>
      <c r="AC28" s="105"/>
      <c r="AD28" s="105"/>
      <c r="AE28" s="105"/>
      <c r="AF28" s="105"/>
      <c r="AG28" s="105"/>
      <c r="AH28" s="105"/>
      <c r="AI28" s="105"/>
      <c r="AJ28" s="105"/>
      <c r="AK28" s="105"/>
      <c r="AL28" s="105"/>
      <c r="AM28" s="105"/>
    </row>
    <row r="29" spans="2:22" ht="33.75" customHeight="1" hidden="1">
      <c r="B29" s="349" t="s">
        <v>135</v>
      </c>
      <c r="C29" s="180"/>
      <c r="D29" s="272" t="s">
        <v>171</v>
      </c>
      <c r="E29" s="273"/>
      <c r="F29" s="273"/>
      <c r="G29" s="273"/>
      <c r="H29" s="274"/>
      <c r="I29" s="280"/>
      <c r="J29" s="281"/>
      <c r="K29" s="275"/>
      <c r="L29" s="276"/>
      <c r="M29" s="277" t="s">
        <v>136</v>
      </c>
      <c r="N29" s="278"/>
      <c r="O29" s="278"/>
      <c r="P29" s="278"/>
      <c r="Q29" s="278"/>
      <c r="R29" s="279"/>
      <c r="S29" s="181"/>
      <c r="T29" s="26"/>
      <c r="U29" s="26"/>
      <c r="V29" s="252" t="s">
        <v>202</v>
      </c>
    </row>
    <row r="30" spans="2:22" ht="33.75" customHeight="1" hidden="1">
      <c r="B30" s="353"/>
      <c r="C30" s="270" t="s">
        <v>190</v>
      </c>
      <c r="D30" s="271"/>
      <c r="E30" s="271"/>
      <c r="F30" s="271"/>
      <c r="G30" s="271"/>
      <c r="H30" s="271"/>
      <c r="I30" s="271"/>
      <c r="J30" s="271"/>
      <c r="K30" s="354"/>
      <c r="L30" s="355"/>
      <c r="M30" s="182" t="s">
        <v>137</v>
      </c>
      <c r="N30" s="243"/>
      <c r="O30" s="182" t="s">
        <v>138</v>
      </c>
      <c r="P30" s="243"/>
      <c r="Q30" s="182" t="s">
        <v>139</v>
      </c>
      <c r="R30" s="183"/>
      <c r="S30" s="181"/>
      <c r="T30" s="26"/>
      <c r="U30" s="26"/>
      <c r="V30" s="253" t="s">
        <v>203</v>
      </c>
    </row>
    <row r="31" spans="2:22" ht="33.75" customHeight="1" hidden="1">
      <c r="B31" s="344" t="s">
        <v>110</v>
      </c>
      <c r="C31" s="315" t="s">
        <v>140</v>
      </c>
      <c r="D31" s="285"/>
      <c r="E31" s="285"/>
      <c r="F31" s="285"/>
      <c r="G31" s="358">
        <f>'会員登録申込書(新規)'!D8+'会員登録申込書（継続）'!E7</f>
        <v>0</v>
      </c>
      <c r="H31" s="358"/>
      <c r="I31" s="167" t="s">
        <v>111</v>
      </c>
      <c r="J31" s="357">
        <v>2000</v>
      </c>
      <c r="K31" s="357"/>
      <c r="L31" s="184" t="s">
        <v>141</v>
      </c>
      <c r="M31" s="303">
        <f>G31*J31</f>
        <v>0</v>
      </c>
      <c r="N31" s="303"/>
      <c r="O31" s="303"/>
      <c r="P31" s="185"/>
      <c r="Q31" s="185"/>
      <c r="R31" s="195"/>
      <c r="S31" s="186"/>
      <c r="T31" s="187"/>
      <c r="U31" s="187"/>
      <c r="V31" s="253" t="s">
        <v>204</v>
      </c>
    </row>
    <row r="32" spans="2:22" ht="33.75" customHeight="1" hidden="1">
      <c r="B32" s="356"/>
      <c r="C32" s="315" t="s">
        <v>142</v>
      </c>
      <c r="D32" s="285"/>
      <c r="E32" s="285"/>
      <c r="F32" s="285"/>
      <c r="G32" s="358">
        <f>'会員登録申込書(新規)'!D9+'会員登録申込書（継続）'!E8</f>
        <v>0</v>
      </c>
      <c r="H32" s="358"/>
      <c r="I32" s="167" t="s">
        <v>111</v>
      </c>
      <c r="J32" s="357">
        <v>1000</v>
      </c>
      <c r="K32" s="357"/>
      <c r="L32" s="184" t="s">
        <v>141</v>
      </c>
      <c r="M32" s="303">
        <f>G32*J32</f>
        <v>0</v>
      </c>
      <c r="N32" s="303"/>
      <c r="O32" s="303"/>
      <c r="P32" s="185"/>
      <c r="Q32" s="185"/>
      <c r="R32" s="195"/>
      <c r="S32" s="186"/>
      <c r="T32" s="187"/>
      <c r="U32" s="187"/>
      <c r="V32" s="253" t="s">
        <v>205</v>
      </c>
    </row>
    <row r="33" spans="2:22" ht="33.75" customHeight="1" hidden="1">
      <c r="B33" s="345"/>
      <c r="C33" s="359" t="s">
        <v>143</v>
      </c>
      <c r="D33" s="360"/>
      <c r="E33" s="360"/>
      <c r="F33" s="360"/>
      <c r="G33" s="360"/>
      <c r="H33" s="360"/>
      <c r="I33" s="360"/>
      <c r="J33" s="360"/>
      <c r="K33" s="360"/>
      <c r="L33" s="184"/>
      <c r="M33" s="303">
        <f>SUM(M31:O32)</f>
        <v>0</v>
      </c>
      <c r="N33" s="383"/>
      <c r="O33" s="383"/>
      <c r="P33" s="184"/>
      <c r="Q33" s="184"/>
      <c r="R33" s="196"/>
      <c r="S33" s="188"/>
      <c r="T33" s="189"/>
      <c r="U33" s="189"/>
      <c r="V33" s="253" t="s">
        <v>206</v>
      </c>
    </row>
    <row r="34" spans="2:22" ht="33.75" customHeight="1">
      <c r="B34" s="382" t="s">
        <v>183</v>
      </c>
      <c r="C34" s="382"/>
      <c r="D34" s="382"/>
      <c r="E34" s="382"/>
      <c r="F34" s="382"/>
      <c r="G34" s="382"/>
      <c r="H34" s="382"/>
      <c r="I34" s="382"/>
      <c r="J34" s="382"/>
      <c r="K34" s="382"/>
      <c r="L34" s="382"/>
      <c r="M34" s="382"/>
      <c r="N34" s="382"/>
      <c r="O34" s="382"/>
      <c r="P34" s="382"/>
      <c r="Q34" s="382"/>
      <c r="R34" s="382"/>
      <c r="S34" s="382"/>
      <c r="T34" s="382"/>
      <c r="U34" s="382"/>
      <c r="V34" s="253" t="s">
        <v>207</v>
      </c>
    </row>
    <row r="35" spans="2:84" ht="33.75" customHeight="1">
      <c r="B35" s="191" t="s">
        <v>195</v>
      </c>
      <c r="C35" s="191"/>
      <c r="D35" s="191"/>
      <c r="E35" s="191"/>
      <c r="F35" s="191"/>
      <c r="G35" s="191"/>
      <c r="H35" s="191"/>
      <c r="I35" s="191"/>
      <c r="J35" s="192"/>
      <c r="K35" s="171" t="s">
        <v>144</v>
      </c>
      <c r="L35" s="373">
        <f>IF(K4="","",K4)</f>
      </c>
      <c r="M35" s="374"/>
      <c r="N35" s="375"/>
      <c r="O35" s="171" t="s">
        <v>145</v>
      </c>
      <c r="P35" s="373">
        <f>IF(P4="","",P4)</f>
      </c>
      <c r="Q35" s="374"/>
      <c r="R35" s="375"/>
      <c r="V35" s="253" t="s">
        <v>208</v>
      </c>
      <c r="AM35" s="105"/>
      <c r="CF35" s="3"/>
    </row>
    <row r="36" spans="2:84" ht="33.75" customHeight="1">
      <c r="B36" s="228" t="s">
        <v>101</v>
      </c>
      <c r="C36" s="391" t="str">
        <f>IF(C5="","",C5)</f>
        <v>支部ＮＯ.を選択して下さい</v>
      </c>
      <c r="D36" s="392"/>
      <c r="E36" s="392"/>
      <c r="F36" s="392"/>
      <c r="G36" s="393"/>
      <c r="H36" s="315" t="s">
        <v>146</v>
      </c>
      <c r="I36" s="285"/>
      <c r="J36" s="316"/>
      <c r="K36" s="173" t="s">
        <v>15</v>
      </c>
      <c r="L36" s="373">
        <f>IF(K5="","",K5)</f>
      </c>
      <c r="M36" s="374"/>
      <c r="N36" s="375"/>
      <c r="O36" s="172" t="s">
        <v>147</v>
      </c>
      <c r="P36" s="373">
        <f>IF(P5="","",P5)</f>
      </c>
      <c r="Q36" s="374"/>
      <c r="R36" s="375"/>
      <c r="V36" s="252" t="s">
        <v>209</v>
      </c>
      <c r="AM36" s="105"/>
      <c r="CF36" s="3"/>
    </row>
    <row r="37" spans="2:84" ht="33.75" customHeight="1">
      <c r="B37" s="228" t="s">
        <v>148</v>
      </c>
      <c r="C37" s="387">
        <f>IF(C6="","",C6)</f>
      </c>
      <c r="D37" s="388"/>
      <c r="E37" s="388"/>
      <c r="F37" s="388"/>
      <c r="G37" s="388"/>
      <c r="H37" s="388"/>
      <c r="I37" s="388"/>
      <c r="J37" s="388"/>
      <c r="K37" s="388"/>
      <c r="L37" s="388"/>
      <c r="M37" s="388"/>
      <c r="N37" s="388"/>
      <c r="O37" s="388"/>
      <c r="P37" s="388"/>
      <c r="Q37" s="388"/>
      <c r="R37" s="389"/>
      <c r="S37" s="233"/>
      <c r="T37" s="233"/>
      <c r="V37" s="252" t="s">
        <v>210</v>
      </c>
      <c r="AM37" s="105"/>
      <c r="CF37" s="3"/>
    </row>
    <row r="38" spans="2:84" ht="33.75" customHeight="1">
      <c r="B38" s="229" t="s">
        <v>112</v>
      </c>
      <c r="C38" s="379" t="s">
        <v>149</v>
      </c>
      <c r="D38" s="380"/>
      <c r="E38" s="379" t="s">
        <v>150</v>
      </c>
      <c r="F38" s="390"/>
      <c r="G38" s="309"/>
      <c r="H38" s="310"/>
      <c r="I38" s="311"/>
      <c r="J38" s="166" t="s">
        <v>151</v>
      </c>
      <c r="K38" s="309"/>
      <c r="L38" s="310"/>
      <c r="M38" s="311"/>
      <c r="N38" s="218"/>
      <c r="O38" s="219"/>
      <c r="P38" s="219"/>
      <c r="Q38" s="219"/>
      <c r="R38" s="220"/>
      <c r="S38" s="26"/>
      <c r="T38" s="26"/>
      <c r="V38" s="252" t="s">
        <v>211</v>
      </c>
      <c r="AM38" s="105"/>
      <c r="CF38" s="3"/>
    </row>
    <row r="39" spans="2:84" ht="33.75" customHeight="1">
      <c r="B39" s="230"/>
      <c r="C39" s="315" t="s">
        <v>113</v>
      </c>
      <c r="D39" s="316"/>
      <c r="E39" s="315" t="s">
        <v>15</v>
      </c>
      <c r="F39" s="316"/>
      <c r="G39" s="309"/>
      <c r="H39" s="310"/>
      <c r="I39" s="311"/>
      <c r="J39" s="173" t="s">
        <v>147</v>
      </c>
      <c r="K39" s="309"/>
      <c r="L39" s="310"/>
      <c r="M39" s="311"/>
      <c r="N39" s="234"/>
      <c r="O39" s="235"/>
      <c r="P39" s="235"/>
      <c r="Q39" s="235"/>
      <c r="R39" s="223"/>
      <c r="S39" s="26"/>
      <c r="T39" s="26"/>
      <c r="V39" s="252" t="s">
        <v>212</v>
      </c>
      <c r="AM39" s="105"/>
      <c r="CF39" s="3"/>
    </row>
    <row r="40" spans="2:84" ht="33.75" customHeight="1">
      <c r="B40" s="229" t="s">
        <v>114</v>
      </c>
      <c r="C40" s="315" t="s">
        <v>115</v>
      </c>
      <c r="D40" s="285"/>
      <c r="E40" s="384"/>
      <c r="F40" s="385"/>
      <c r="G40" s="385"/>
      <c r="H40" s="385"/>
      <c r="I40" s="385"/>
      <c r="J40" s="385"/>
      <c r="K40" s="386"/>
      <c r="L40" s="304" t="s">
        <v>152</v>
      </c>
      <c r="M40" s="305"/>
      <c r="N40" s="305"/>
      <c r="O40" s="306"/>
      <c r="P40" s="338"/>
      <c r="Q40" s="339"/>
      <c r="R40" s="340"/>
      <c r="V40" s="252" t="s">
        <v>213</v>
      </c>
      <c r="AK40" s="105"/>
      <c r="AL40" s="105"/>
      <c r="AM40" s="105"/>
      <c r="CD40" s="3"/>
      <c r="CE40" s="3"/>
      <c r="CF40" s="3"/>
    </row>
    <row r="41" spans="2:84" ht="33.75" customHeight="1">
      <c r="B41" s="231"/>
      <c r="C41" s="262" t="s">
        <v>116</v>
      </c>
      <c r="D41" s="368"/>
      <c r="E41" s="369"/>
      <c r="F41" s="369"/>
      <c r="G41" s="369"/>
      <c r="H41" s="369"/>
      <c r="I41" s="369"/>
      <c r="J41" s="369"/>
      <c r="K41" s="369"/>
      <c r="L41" s="369"/>
      <c r="M41" s="369"/>
      <c r="N41" s="369"/>
      <c r="O41" s="369"/>
      <c r="P41" s="369"/>
      <c r="Q41" s="369"/>
      <c r="R41" s="369"/>
      <c r="V41" s="252" t="s">
        <v>214</v>
      </c>
      <c r="AK41" s="105"/>
      <c r="AL41" s="105"/>
      <c r="AM41" s="105"/>
      <c r="CD41" s="3"/>
      <c r="CE41" s="3"/>
      <c r="CF41" s="3"/>
    </row>
    <row r="42" spans="2:84" ht="33.75" customHeight="1">
      <c r="B42" s="231"/>
      <c r="C42" s="262" t="s">
        <v>153</v>
      </c>
      <c r="D42" s="368"/>
      <c r="E42" s="376"/>
      <c r="F42" s="377"/>
      <c r="G42" s="377"/>
      <c r="H42" s="377"/>
      <c r="I42" s="377"/>
      <c r="J42" s="377"/>
      <c r="K42" s="377"/>
      <c r="L42" s="377"/>
      <c r="M42" s="377"/>
      <c r="N42" s="377"/>
      <c r="O42" s="377"/>
      <c r="P42" s="377"/>
      <c r="Q42" s="377"/>
      <c r="R42" s="378"/>
      <c r="V42" s="252" t="s">
        <v>215</v>
      </c>
      <c r="AK42" s="105"/>
      <c r="AL42" s="105"/>
      <c r="AM42" s="105"/>
      <c r="CD42" s="3"/>
      <c r="CE42" s="3"/>
      <c r="CF42" s="3"/>
    </row>
    <row r="43" spans="2:84" ht="33.75" customHeight="1">
      <c r="B43" s="230"/>
      <c r="C43" s="262" t="s">
        <v>154</v>
      </c>
      <c r="D43" s="263"/>
      <c r="E43" s="376"/>
      <c r="F43" s="377"/>
      <c r="G43" s="377"/>
      <c r="H43" s="377"/>
      <c r="I43" s="377"/>
      <c r="J43" s="377"/>
      <c r="K43" s="377"/>
      <c r="L43" s="377"/>
      <c r="M43" s="377"/>
      <c r="N43" s="377"/>
      <c r="O43" s="377"/>
      <c r="P43" s="377"/>
      <c r="Q43" s="377"/>
      <c r="R43" s="378"/>
      <c r="V43" s="252" t="s">
        <v>216</v>
      </c>
      <c r="AK43" s="105"/>
      <c r="AL43" s="105"/>
      <c r="AM43" s="105"/>
      <c r="CD43" s="3"/>
      <c r="CE43" s="3"/>
      <c r="CF43" s="3"/>
    </row>
    <row r="44" spans="2:84" ht="33.75" customHeight="1">
      <c r="B44" s="228" t="s">
        <v>155</v>
      </c>
      <c r="C44" s="381"/>
      <c r="D44" s="381"/>
      <c r="E44" s="199" t="s">
        <v>167</v>
      </c>
      <c r="F44" s="198"/>
      <c r="G44" s="199" t="s">
        <v>156</v>
      </c>
      <c r="H44" s="286"/>
      <c r="I44" s="286"/>
      <c r="J44" s="286"/>
      <c r="K44" s="236"/>
      <c r="L44" s="203"/>
      <c r="M44" s="203"/>
      <c r="N44" s="203"/>
      <c r="O44" s="203"/>
      <c r="P44" s="203"/>
      <c r="Q44" s="203"/>
      <c r="R44" s="237"/>
      <c r="S44" s="204"/>
      <c r="V44" s="252" t="s">
        <v>217</v>
      </c>
      <c r="AL44" s="105"/>
      <c r="AM44" s="105"/>
      <c r="CE44" s="3"/>
      <c r="CF44" s="3"/>
    </row>
    <row r="45" spans="2:84" ht="33.75" customHeight="1">
      <c r="B45" s="228" t="s">
        <v>157</v>
      </c>
      <c r="C45" s="381"/>
      <c r="D45" s="381"/>
      <c r="E45" s="199" t="s">
        <v>167</v>
      </c>
      <c r="F45" s="198"/>
      <c r="G45" s="199" t="s">
        <v>156</v>
      </c>
      <c r="H45" s="286"/>
      <c r="I45" s="286"/>
      <c r="J45" s="286"/>
      <c r="K45" s="238"/>
      <c r="L45" s="204"/>
      <c r="M45" s="204"/>
      <c r="N45" s="204"/>
      <c r="O45" s="204"/>
      <c r="P45" s="204"/>
      <c r="Q45" s="204"/>
      <c r="R45" s="239"/>
      <c r="S45" s="204"/>
      <c r="V45" s="253" t="s">
        <v>218</v>
      </c>
      <c r="AL45" s="105"/>
      <c r="AM45" s="105"/>
      <c r="CE45" s="3"/>
      <c r="CF45" s="3"/>
    </row>
    <row r="46" spans="2:84" ht="33.75" customHeight="1">
      <c r="B46" s="228" t="s">
        <v>105</v>
      </c>
      <c r="C46" s="381"/>
      <c r="D46" s="381"/>
      <c r="E46" s="199" t="s">
        <v>167</v>
      </c>
      <c r="F46" s="198"/>
      <c r="G46" s="199" t="s">
        <v>167</v>
      </c>
      <c r="H46" s="286"/>
      <c r="I46" s="286"/>
      <c r="J46" s="286"/>
      <c r="K46" s="240"/>
      <c r="L46" s="205"/>
      <c r="M46" s="205"/>
      <c r="N46" s="205"/>
      <c r="O46" s="205"/>
      <c r="P46" s="205"/>
      <c r="Q46" s="205"/>
      <c r="R46" s="241"/>
      <c r="S46" s="204"/>
      <c r="V46" s="255" t="s">
        <v>219</v>
      </c>
      <c r="AL46" s="105"/>
      <c r="AM46" s="105"/>
      <c r="CE46" s="3"/>
      <c r="CF46" s="3"/>
    </row>
    <row r="47" spans="2:84" ht="33.75" customHeight="1">
      <c r="B47" s="228" t="s">
        <v>106</v>
      </c>
      <c r="C47" s="370"/>
      <c r="D47" s="371"/>
      <c r="E47" s="371"/>
      <c r="F47" s="371"/>
      <c r="G47" s="371"/>
      <c r="H47" s="371"/>
      <c r="I47" s="371"/>
      <c r="J47" s="371"/>
      <c r="K47" s="371"/>
      <c r="L47" s="371"/>
      <c r="M47" s="371"/>
      <c r="N47" s="371"/>
      <c r="O47" s="371"/>
      <c r="P47" s="371"/>
      <c r="Q47" s="371"/>
      <c r="R47" s="372"/>
      <c r="S47" s="242"/>
      <c r="V47" s="253" t="s">
        <v>220</v>
      </c>
      <c r="AL47" s="105"/>
      <c r="AM47" s="105"/>
      <c r="CE47" s="3"/>
      <c r="CF47" s="3"/>
    </row>
    <row r="48" spans="2:84" ht="33.75" customHeight="1">
      <c r="B48" s="229" t="s">
        <v>107</v>
      </c>
      <c r="C48" s="361"/>
      <c r="D48" s="362"/>
      <c r="E48" s="362"/>
      <c r="F48" s="362"/>
      <c r="G48" s="362"/>
      <c r="H48" s="362"/>
      <c r="I48" s="362"/>
      <c r="J48" s="362"/>
      <c r="K48" s="362"/>
      <c r="L48" s="362"/>
      <c r="M48" s="362"/>
      <c r="N48" s="362"/>
      <c r="O48" s="362"/>
      <c r="P48" s="362"/>
      <c r="Q48" s="362"/>
      <c r="R48" s="363"/>
      <c r="S48" s="242"/>
      <c r="V48" s="256" t="s">
        <v>221</v>
      </c>
      <c r="AL48" s="105"/>
      <c r="AM48" s="105"/>
      <c r="CE48" s="3"/>
      <c r="CF48" s="3"/>
    </row>
    <row r="49" spans="2:84" ht="33.75" customHeight="1">
      <c r="B49" s="230" t="s">
        <v>108</v>
      </c>
      <c r="C49" s="364"/>
      <c r="D49" s="365"/>
      <c r="E49" s="365"/>
      <c r="F49" s="365"/>
      <c r="G49" s="365"/>
      <c r="H49" s="365"/>
      <c r="I49" s="365"/>
      <c r="J49" s="365"/>
      <c r="K49" s="365"/>
      <c r="L49" s="365"/>
      <c r="M49" s="365"/>
      <c r="N49" s="365"/>
      <c r="O49" s="365"/>
      <c r="P49" s="365"/>
      <c r="Q49" s="365"/>
      <c r="R49" s="366"/>
      <c r="S49" s="242"/>
      <c r="V49" s="256" t="s">
        <v>222</v>
      </c>
      <c r="AL49" s="105"/>
      <c r="AM49" s="105"/>
      <c r="CE49" s="3"/>
      <c r="CF49" s="3"/>
    </row>
    <row r="50" ht="17.25" customHeight="1">
      <c r="V50" s="257" t="s">
        <v>223</v>
      </c>
    </row>
    <row r="51" ht="17.25" customHeight="1">
      <c r="V51" s="257" t="s">
        <v>224</v>
      </c>
    </row>
    <row r="52" ht="17.25" customHeight="1">
      <c r="V52" s="258" t="s">
        <v>225</v>
      </c>
    </row>
    <row r="53" ht="17.25" customHeight="1">
      <c r="V53" s="251" t="s">
        <v>226</v>
      </c>
    </row>
    <row r="54" ht="17.25" customHeight="1">
      <c r="V54" s="252" t="s">
        <v>227</v>
      </c>
    </row>
    <row r="55" ht="17.25" customHeight="1">
      <c r="V55" s="252" t="s">
        <v>228</v>
      </c>
    </row>
    <row r="56" ht="17.25" customHeight="1">
      <c r="V56" s="252" t="s">
        <v>229</v>
      </c>
    </row>
    <row r="57" ht="17.25" customHeight="1">
      <c r="V57" s="252" t="s">
        <v>230</v>
      </c>
    </row>
    <row r="58" ht="17.25" customHeight="1">
      <c r="V58" s="252" t="s">
        <v>231</v>
      </c>
    </row>
    <row r="59" ht="17.25" customHeight="1">
      <c r="V59" s="252" t="s">
        <v>232</v>
      </c>
    </row>
    <row r="60" ht="17.25" customHeight="1">
      <c r="V60" s="252" t="s">
        <v>361</v>
      </c>
    </row>
    <row r="61" ht="17.25" customHeight="1">
      <c r="V61" s="252" t="s">
        <v>250</v>
      </c>
    </row>
    <row r="62" ht="17.25" customHeight="1">
      <c r="V62" s="252" t="s">
        <v>251</v>
      </c>
    </row>
    <row r="63" ht="17.25" customHeight="1">
      <c r="V63" s="252" t="s">
        <v>371</v>
      </c>
    </row>
    <row r="64" ht="17.25" customHeight="1">
      <c r="V64" s="252" t="s">
        <v>372</v>
      </c>
    </row>
    <row r="65" ht="17.25" customHeight="1">
      <c r="V65" s="252" t="s">
        <v>252</v>
      </c>
    </row>
    <row r="66" ht="17.25" customHeight="1">
      <c r="V66" s="252" t="s">
        <v>253</v>
      </c>
    </row>
    <row r="67" ht="17.25" customHeight="1">
      <c r="V67" s="252" t="s">
        <v>254</v>
      </c>
    </row>
    <row r="68" ht="17.25" customHeight="1">
      <c r="V68" s="252" t="s">
        <v>373</v>
      </c>
    </row>
    <row r="69" ht="17.25" customHeight="1">
      <c r="V69" s="252" t="s">
        <v>255</v>
      </c>
    </row>
    <row r="70" ht="17.25" customHeight="1">
      <c r="V70" s="252" t="s">
        <v>256</v>
      </c>
    </row>
    <row r="71" ht="17.25" customHeight="1">
      <c r="V71" s="252" t="s">
        <v>257</v>
      </c>
    </row>
    <row r="72" ht="17.25" customHeight="1">
      <c r="V72" s="252" t="s">
        <v>258</v>
      </c>
    </row>
    <row r="73" ht="17.25" customHeight="1">
      <c r="V73" s="252" t="s">
        <v>259</v>
      </c>
    </row>
    <row r="74" ht="17.25" customHeight="1">
      <c r="V74" s="252" t="s">
        <v>260</v>
      </c>
    </row>
    <row r="75" ht="17.25" customHeight="1">
      <c r="V75" s="252" t="s">
        <v>261</v>
      </c>
    </row>
    <row r="76" ht="17.25" customHeight="1">
      <c r="V76" s="252" t="s">
        <v>262</v>
      </c>
    </row>
    <row r="77" ht="17.25" customHeight="1">
      <c r="V77" s="252" t="s">
        <v>263</v>
      </c>
    </row>
    <row r="78" ht="17.25" customHeight="1">
      <c r="V78" s="252" t="s">
        <v>264</v>
      </c>
    </row>
    <row r="79" ht="17.25" customHeight="1">
      <c r="V79" s="252" t="s">
        <v>265</v>
      </c>
    </row>
    <row r="80" ht="17.25" customHeight="1">
      <c r="V80" s="252" t="s">
        <v>266</v>
      </c>
    </row>
    <row r="81" ht="17.25" customHeight="1">
      <c r="V81" s="252" t="s">
        <v>267</v>
      </c>
    </row>
    <row r="82" ht="17.25" customHeight="1">
      <c r="V82" s="252" t="s">
        <v>268</v>
      </c>
    </row>
    <row r="83" ht="17.25" customHeight="1">
      <c r="V83" s="252" t="s">
        <v>269</v>
      </c>
    </row>
    <row r="84" ht="17.25" customHeight="1">
      <c r="V84" s="252" t="s">
        <v>270</v>
      </c>
    </row>
    <row r="85" ht="17.25" customHeight="1">
      <c r="V85" s="252" t="s">
        <v>271</v>
      </c>
    </row>
    <row r="86" ht="17.25" customHeight="1">
      <c r="V86" s="252" t="s">
        <v>272</v>
      </c>
    </row>
    <row r="87" ht="17.25" customHeight="1">
      <c r="V87" s="252" t="s">
        <v>273</v>
      </c>
    </row>
    <row r="88" ht="17.25" customHeight="1">
      <c r="V88" s="252" t="s">
        <v>274</v>
      </c>
    </row>
    <row r="89" ht="17.25" customHeight="1">
      <c r="V89" s="252" t="s">
        <v>275</v>
      </c>
    </row>
    <row r="90" ht="17.25" customHeight="1">
      <c r="V90" s="252" t="s">
        <v>276</v>
      </c>
    </row>
    <row r="91" ht="17.25" customHeight="1">
      <c r="V91" s="252" t="s">
        <v>277</v>
      </c>
    </row>
    <row r="92" ht="17.25" customHeight="1">
      <c r="V92" s="252" t="s">
        <v>278</v>
      </c>
    </row>
    <row r="93" ht="17.25" customHeight="1">
      <c r="V93" s="252" t="s">
        <v>357</v>
      </c>
    </row>
    <row r="94" ht="17.25" customHeight="1">
      <c r="V94" s="252" t="s">
        <v>279</v>
      </c>
    </row>
    <row r="95" ht="17.25" customHeight="1">
      <c r="V95" s="252" t="s">
        <v>280</v>
      </c>
    </row>
    <row r="96" ht="17.25" customHeight="1">
      <c r="V96" s="252" t="s">
        <v>281</v>
      </c>
    </row>
    <row r="97" ht="17.25" customHeight="1">
      <c r="V97" s="252" t="s">
        <v>282</v>
      </c>
    </row>
    <row r="98" ht="17.25" customHeight="1">
      <c r="V98" s="252" t="s">
        <v>283</v>
      </c>
    </row>
    <row r="99" ht="17.25" customHeight="1">
      <c r="V99" s="252" t="s">
        <v>284</v>
      </c>
    </row>
    <row r="100" ht="17.25" customHeight="1">
      <c r="V100" s="252" t="s">
        <v>285</v>
      </c>
    </row>
    <row r="101" ht="17.25" customHeight="1">
      <c r="V101" s="252" t="s">
        <v>286</v>
      </c>
    </row>
    <row r="102" ht="17.25" customHeight="1">
      <c r="V102" s="252" t="s">
        <v>287</v>
      </c>
    </row>
    <row r="103" ht="17.25" customHeight="1">
      <c r="V103" s="252" t="s">
        <v>288</v>
      </c>
    </row>
    <row r="104" ht="17.25" customHeight="1">
      <c r="V104" s="252" t="s">
        <v>289</v>
      </c>
    </row>
    <row r="105" ht="17.25" customHeight="1">
      <c r="V105" s="252" t="s">
        <v>290</v>
      </c>
    </row>
    <row r="106" ht="17.25" customHeight="1">
      <c r="V106" s="252" t="s">
        <v>291</v>
      </c>
    </row>
    <row r="107" ht="17.25" customHeight="1">
      <c r="V107" s="252" t="s">
        <v>356</v>
      </c>
    </row>
    <row r="108" ht="17.25" customHeight="1">
      <c r="V108" s="252" t="s">
        <v>292</v>
      </c>
    </row>
    <row r="109" ht="17.25" customHeight="1">
      <c r="V109" s="252" t="s">
        <v>293</v>
      </c>
    </row>
    <row r="110" ht="17.25" customHeight="1">
      <c r="V110" s="252" t="s">
        <v>294</v>
      </c>
    </row>
    <row r="111" ht="17.25" customHeight="1">
      <c r="V111" s="252" t="s">
        <v>295</v>
      </c>
    </row>
    <row r="112" ht="17.25" customHeight="1">
      <c r="V112" s="252" t="s">
        <v>296</v>
      </c>
    </row>
    <row r="113" ht="17.25" customHeight="1">
      <c r="V113" s="252" t="s">
        <v>297</v>
      </c>
    </row>
    <row r="114" ht="17.25" customHeight="1">
      <c r="V114" s="252" t="s">
        <v>298</v>
      </c>
    </row>
    <row r="115" ht="17.25" customHeight="1">
      <c r="V115" s="252" t="s">
        <v>299</v>
      </c>
    </row>
    <row r="116" ht="17.25" customHeight="1">
      <c r="V116" s="252" t="s">
        <v>300</v>
      </c>
    </row>
    <row r="117" ht="17.25" customHeight="1">
      <c r="V117" s="252" t="s">
        <v>301</v>
      </c>
    </row>
    <row r="118" ht="17.25" customHeight="1">
      <c r="V118" s="252" t="s">
        <v>302</v>
      </c>
    </row>
    <row r="119" ht="17.25" customHeight="1">
      <c r="V119" s="252" t="s">
        <v>303</v>
      </c>
    </row>
    <row r="120" ht="17.25" customHeight="1">
      <c r="V120" s="252" t="s">
        <v>304</v>
      </c>
    </row>
    <row r="121" ht="17.25" customHeight="1">
      <c r="V121" s="252" t="s">
        <v>305</v>
      </c>
    </row>
    <row r="122" ht="17.25" customHeight="1">
      <c r="V122" s="252" t="s">
        <v>306</v>
      </c>
    </row>
    <row r="123" ht="17.25" customHeight="1">
      <c r="V123" s="252" t="s">
        <v>307</v>
      </c>
    </row>
    <row r="124" ht="17.25" customHeight="1">
      <c r="V124" s="252" t="s">
        <v>308</v>
      </c>
    </row>
    <row r="125" ht="17.25" customHeight="1">
      <c r="V125" s="252" t="s">
        <v>309</v>
      </c>
    </row>
    <row r="126" ht="17.25" customHeight="1">
      <c r="V126" s="252" t="s">
        <v>310</v>
      </c>
    </row>
    <row r="127" ht="17.25" customHeight="1">
      <c r="V127" s="252" t="s">
        <v>311</v>
      </c>
    </row>
    <row r="128" ht="17.25" customHeight="1">
      <c r="V128" s="252" t="s">
        <v>312</v>
      </c>
    </row>
    <row r="129" ht="17.25" customHeight="1">
      <c r="V129" s="252" t="s">
        <v>313</v>
      </c>
    </row>
    <row r="130" ht="17.25" customHeight="1">
      <c r="V130" s="252" t="s">
        <v>314</v>
      </c>
    </row>
    <row r="131" ht="17.25" customHeight="1">
      <c r="V131" s="252" t="s">
        <v>315</v>
      </c>
    </row>
    <row r="132" ht="17.25" customHeight="1">
      <c r="V132" s="252" t="s">
        <v>316</v>
      </c>
    </row>
    <row r="133" ht="17.25" customHeight="1">
      <c r="V133" s="252" t="s">
        <v>317</v>
      </c>
    </row>
    <row r="134" ht="17.25" customHeight="1">
      <c r="V134" s="252" t="s">
        <v>360</v>
      </c>
    </row>
    <row r="135" ht="17.25" customHeight="1">
      <c r="V135" s="252" t="s">
        <v>318</v>
      </c>
    </row>
    <row r="136" ht="17.25" customHeight="1">
      <c r="V136" s="252" t="s">
        <v>319</v>
      </c>
    </row>
    <row r="137" ht="17.25" customHeight="1">
      <c r="V137" s="252" t="s">
        <v>320</v>
      </c>
    </row>
    <row r="138" ht="17.25" customHeight="1">
      <c r="V138" s="252" t="s">
        <v>321</v>
      </c>
    </row>
    <row r="139" ht="17.25" customHeight="1">
      <c r="V139" s="252" t="s">
        <v>322</v>
      </c>
    </row>
    <row r="140" ht="17.25" customHeight="1">
      <c r="V140" s="252" t="s">
        <v>323</v>
      </c>
    </row>
    <row r="141" ht="17.25" customHeight="1">
      <c r="V141" s="252" t="s">
        <v>324</v>
      </c>
    </row>
    <row r="142" ht="17.25" customHeight="1">
      <c r="V142" s="252" t="s">
        <v>325</v>
      </c>
    </row>
    <row r="143" ht="17.25" customHeight="1">
      <c r="V143" s="252" t="s">
        <v>326</v>
      </c>
    </row>
    <row r="144" ht="17.25" customHeight="1">
      <c r="V144" s="252" t="s">
        <v>327</v>
      </c>
    </row>
    <row r="145" ht="17.25" customHeight="1">
      <c r="V145" s="252" t="s">
        <v>362</v>
      </c>
    </row>
    <row r="146" ht="17.25" customHeight="1">
      <c r="V146" s="252" t="s">
        <v>328</v>
      </c>
    </row>
    <row r="147" ht="17.25" customHeight="1">
      <c r="V147" s="252" t="s">
        <v>329</v>
      </c>
    </row>
    <row r="148" ht="17.25" customHeight="1">
      <c r="V148" s="252" t="s">
        <v>330</v>
      </c>
    </row>
    <row r="149" ht="17.25" customHeight="1">
      <c r="V149" s="252" t="s">
        <v>331</v>
      </c>
    </row>
    <row r="150" ht="17.25" customHeight="1">
      <c r="V150" s="252" t="s">
        <v>332</v>
      </c>
    </row>
    <row r="151" ht="17.25" customHeight="1">
      <c r="V151" s="252" t="s">
        <v>333</v>
      </c>
    </row>
    <row r="152" ht="17.25" customHeight="1">
      <c r="V152" s="252" t="s">
        <v>334</v>
      </c>
    </row>
    <row r="153" ht="17.25" customHeight="1">
      <c r="V153" s="252" t="s">
        <v>335</v>
      </c>
    </row>
    <row r="154" ht="17.25" customHeight="1">
      <c r="V154" s="252" t="s">
        <v>336</v>
      </c>
    </row>
    <row r="155" ht="17.25" customHeight="1">
      <c r="V155" s="252" t="s">
        <v>337</v>
      </c>
    </row>
    <row r="156" ht="17.25" customHeight="1">
      <c r="V156" s="252" t="s">
        <v>338</v>
      </c>
    </row>
    <row r="157" ht="17.25" customHeight="1">
      <c r="V157" s="252" t="s">
        <v>339</v>
      </c>
    </row>
    <row r="158" ht="17.25" customHeight="1">
      <c r="V158" s="252" t="s">
        <v>340</v>
      </c>
    </row>
    <row r="159" ht="17.25" customHeight="1">
      <c r="V159" s="252" t="s">
        <v>341</v>
      </c>
    </row>
    <row r="160" ht="17.25" customHeight="1">
      <c r="V160" s="252" t="s">
        <v>342</v>
      </c>
    </row>
    <row r="161" ht="17.25" customHeight="1">
      <c r="V161" s="252" t="s">
        <v>343</v>
      </c>
    </row>
    <row r="162" ht="17.25" customHeight="1">
      <c r="V162" s="252" t="s">
        <v>344</v>
      </c>
    </row>
    <row r="163" ht="17.25" customHeight="1">
      <c r="V163" s="252" t="s">
        <v>345</v>
      </c>
    </row>
    <row r="164" ht="17.25" customHeight="1">
      <c r="V164" s="252" t="s">
        <v>346</v>
      </c>
    </row>
    <row r="165" ht="17.25" customHeight="1">
      <c r="V165" s="252" t="s">
        <v>347</v>
      </c>
    </row>
    <row r="166" ht="17.25" customHeight="1">
      <c r="V166" s="252" t="s">
        <v>348</v>
      </c>
    </row>
    <row r="167" ht="17.25" customHeight="1">
      <c r="V167" s="252" t="s">
        <v>349</v>
      </c>
    </row>
    <row r="168" ht="17.25" customHeight="1">
      <c r="V168" s="252" t="s">
        <v>350</v>
      </c>
    </row>
    <row r="169" ht="17.25" customHeight="1">
      <c r="V169" s="252" t="s">
        <v>351</v>
      </c>
    </row>
    <row r="170" ht="17.25" customHeight="1">
      <c r="V170" s="252" t="s">
        <v>352</v>
      </c>
    </row>
    <row r="171" ht="17.25" customHeight="1">
      <c r="V171" s="252" t="s">
        <v>353</v>
      </c>
    </row>
    <row r="172" ht="17.25" customHeight="1">
      <c r="V172" s="252" t="s">
        <v>354</v>
      </c>
    </row>
    <row r="173" ht="17.25" customHeight="1">
      <c r="V173" s="252" t="s">
        <v>355</v>
      </c>
    </row>
    <row r="174" ht="17.25" customHeight="1">
      <c r="V174" s="252" t="s">
        <v>363</v>
      </c>
    </row>
    <row r="175" ht="17.25" customHeight="1">
      <c r="V175" s="252" t="s">
        <v>364</v>
      </c>
    </row>
    <row r="176" ht="17.25" customHeight="1">
      <c r="V176" s="252" t="s">
        <v>365</v>
      </c>
    </row>
    <row r="177" ht="17.25" customHeight="1">
      <c r="V177" s="252" t="s">
        <v>366</v>
      </c>
    </row>
    <row r="178" ht="17.25" customHeight="1">
      <c r="V178" s="252" t="s">
        <v>367</v>
      </c>
    </row>
    <row r="179" ht="17.25" customHeight="1">
      <c r="V179" s="252" t="s">
        <v>368</v>
      </c>
    </row>
    <row r="180" ht="17.25" customHeight="1">
      <c r="V180" s="252" t="s">
        <v>369</v>
      </c>
    </row>
    <row r="181" ht="17.25" customHeight="1">
      <c r="V181" s="252" t="s">
        <v>370</v>
      </c>
    </row>
  </sheetData>
  <sheetProtection password="CC21" sheet="1" selectLockedCells="1"/>
  <mergeCells count="111">
    <mergeCell ref="C46:D46"/>
    <mergeCell ref="E39:F39"/>
    <mergeCell ref="E40:K40"/>
    <mergeCell ref="P35:R35"/>
    <mergeCell ref="C37:R37"/>
    <mergeCell ref="K38:M38"/>
    <mergeCell ref="E38:F38"/>
    <mergeCell ref="C45:D45"/>
    <mergeCell ref="C36:G36"/>
    <mergeCell ref="H36:J36"/>
    <mergeCell ref="L35:N35"/>
    <mergeCell ref="L36:N36"/>
    <mergeCell ref="B34:U34"/>
    <mergeCell ref="G31:H31"/>
    <mergeCell ref="M32:O32"/>
    <mergeCell ref="M33:O33"/>
    <mergeCell ref="C47:R47"/>
    <mergeCell ref="P36:R36"/>
    <mergeCell ref="E43:R43"/>
    <mergeCell ref="C40:D40"/>
    <mergeCell ref="C38:D38"/>
    <mergeCell ref="E42:R42"/>
    <mergeCell ref="C39:D39"/>
    <mergeCell ref="C44:D44"/>
    <mergeCell ref="H44:J44"/>
    <mergeCell ref="L40:O40"/>
    <mergeCell ref="C48:R49"/>
    <mergeCell ref="B26:T26"/>
    <mergeCell ref="H46:J46"/>
    <mergeCell ref="G38:I38"/>
    <mergeCell ref="K39:M39"/>
    <mergeCell ref="C41:D41"/>
    <mergeCell ref="C42:D42"/>
    <mergeCell ref="E41:R41"/>
    <mergeCell ref="P40:R40"/>
    <mergeCell ref="G39:I39"/>
    <mergeCell ref="B29:B30"/>
    <mergeCell ref="K30:L30"/>
    <mergeCell ref="B31:B33"/>
    <mergeCell ref="J31:K31"/>
    <mergeCell ref="C32:F32"/>
    <mergeCell ref="C31:F31"/>
    <mergeCell ref="G32:H32"/>
    <mergeCell ref="J32:K32"/>
    <mergeCell ref="C33:K33"/>
    <mergeCell ref="B18:B19"/>
    <mergeCell ref="C23:E23"/>
    <mergeCell ref="F23:H23"/>
    <mergeCell ref="B22:B23"/>
    <mergeCell ref="C22:E22"/>
    <mergeCell ref="C25:E25"/>
    <mergeCell ref="F25:H25"/>
    <mergeCell ref="B24:B25"/>
    <mergeCell ref="F24:H24"/>
    <mergeCell ref="C24:E24"/>
    <mergeCell ref="B16:B17"/>
    <mergeCell ref="B6:B7"/>
    <mergeCell ref="L9:M9"/>
    <mergeCell ref="N8:R8"/>
    <mergeCell ref="K11:R11"/>
    <mergeCell ref="H9:K9"/>
    <mergeCell ref="H8:K8"/>
    <mergeCell ref="N9:R9"/>
    <mergeCell ref="D11:I11"/>
    <mergeCell ref="F8:G8"/>
    <mergeCell ref="D8:E8"/>
    <mergeCell ref="B8:B11"/>
    <mergeCell ref="L8:M8"/>
    <mergeCell ref="B14:B15"/>
    <mergeCell ref="B12:B13"/>
    <mergeCell ref="D9:E9"/>
    <mergeCell ref="D10:I10"/>
    <mergeCell ref="K10:R10"/>
    <mergeCell ref="D15:F15"/>
    <mergeCell ref="D13:F13"/>
    <mergeCell ref="C12:R12"/>
    <mergeCell ref="B2:R2"/>
    <mergeCell ref="D7:R7"/>
    <mergeCell ref="K5:N5"/>
    <mergeCell ref="P5:R5"/>
    <mergeCell ref="G5:I5"/>
    <mergeCell ref="C5:F5"/>
    <mergeCell ref="C6:R6"/>
    <mergeCell ref="K4:N4"/>
    <mergeCell ref="P4:R4"/>
    <mergeCell ref="C14:R14"/>
    <mergeCell ref="F22:H22"/>
    <mergeCell ref="D21:R21"/>
    <mergeCell ref="C20:R20"/>
    <mergeCell ref="L13:R13"/>
    <mergeCell ref="C18:R18"/>
    <mergeCell ref="H45:J45"/>
    <mergeCell ref="L15:R15"/>
    <mergeCell ref="C16:R16"/>
    <mergeCell ref="D17:F17"/>
    <mergeCell ref="H17:J17"/>
    <mergeCell ref="D19:R19"/>
    <mergeCell ref="H15:J15"/>
    <mergeCell ref="L17:R17"/>
    <mergeCell ref="I24:R25"/>
    <mergeCell ref="M31:O31"/>
    <mergeCell ref="J3:L3"/>
    <mergeCell ref="C43:D43"/>
    <mergeCell ref="I22:R23"/>
    <mergeCell ref="C30:J30"/>
    <mergeCell ref="D29:H29"/>
    <mergeCell ref="K29:L29"/>
    <mergeCell ref="M29:R29"/>
    <mergeCell ref="I29:J29"/>
    <mergeCell ref="H13:J13"/>
    <mergeCell ref="F9:G9"/>
  </mergeCells>
  <dataValidations count="5">
    <dataValidation type="whole" allowBlank="1" showInputMessage="1" showErrorMessage="1" prompt="数値7桁のみの入力" error="数値7桁のみの入力でお願いします。" sqref="E40:K40">
      <formula1>0</formula1>
      <formula2>9999999</formula2>
    </dataValidation>
    <dataValidation type="list" allowBlank="1" showInputMessage="1" showErrorMessage="1" sqref="C23:H23 K29 C29 C25:H25">
      <formula1>"○,　"</formula1>
    </dataValidation>
    <dataValidation type="whole" allowBlank="1" showInputMessage="1" showErrorMessage="1" prompt="数字7桁のみの入力" error="数字7桁のみの入力でお願いします。" sqref="D9:E9">
      <formula1>0</formula1>
      <formula2>9999999</formula2>
    </dataValidation>
    <dataValidation type="whole" operator="greaterThanOrEqual" allowBlank="1" showInputMessage="1" showErrorMessage="1" sqref="M3 O3 Q3">
      <formula1>0</formula1>
    </dataValidation>
    <dataValidation type="list" allowBlank="1" showInputMessage="1" showErrorMessage="1" sqref="C5:F5">
      <formula1>$V$4:$V$181</formula1>
    </dataValidation>
  </dataValidations>
  <printOptions horizontalCentered="1" verticalCentered="1"/>
  <pageMargins left="0.5905511811023623" right="0.3937007874015748" top="0.7874015748031497" bottom="0.5905511811023623" header="0.5118110236220472" footer="0.5118110236220472"/>
  <pageSetup fitToHeight="2" horizontalDpi="600" verticalDpi="600" orientation="portrait" paperSize="9" scale="78" r:id="rId4"/>
  <headerFooter alignWithMargins="0">
    <oddFooter>&amp;C&amp;"ＭＳ 明朝,標準"&amp;P／&amp;N&amp;R&amp;"ＭＳ 明朝,標準"&amp;F</oddFooter>
  </headerFooter>
  <rowBreaks count="1" manualBreakCount="1">
    <brk id="27" max="17" man="1"/>
  </rowBreaks>
  <drawing r:id="rId3"/>
  <legacyDrawing r:id="rId2"/>
</worksheet>
</file>

<file path=xl/worksheets/sheet2.xml><?xml version="1.0" encoding="utf-8"?>
<worksheet xmlns="http://schemas.openxmlformats.org/spreadsheetml/2006/main" xmlns:r="http://schemas.openxmlformats.org/officeDocument/2006/relationships">
  <dimension ref="A1:C6"/>
  <sheetViews>
    <sheetView zoomScalePageLayoutView="0" workbookViewId="0" topLeftCell="A159">
      <selection activeCell="A170" sqref="A8:A170"/>
    </sheetView>
  </sheetViews>
  <sheetFormatPr defaultColWidth="9.00390625" defaultRowHeight="13.5"/>
  <cols>
    <col min="1" max="1" width="17.25390625" style="0" bestFit="1" customWidth="1"/>
    <col min="3" max="3" width="9.50390625" style="0" customWidth="1"/>
  </cols>
  <sheetData>
    <row r="1" spans="2:3" ht="13.5">
      <c r="B1" s="1" t="s">
        <v>158</v>
      </c>
      <c r="C1" s="1" t="s">
        <v>159</v>
      </c>
    </row>
    <row r="2" spans="1:3" ht="13.5">
      <c r="A2" t="s">
        <v>160</v>
      </c>
      <c r="B2" t="b">
        <f>IF('支部情報　確認書'!C23="○",TRUE,FALSE)</f>
        <v>0</v>
      </c>
      <c r="C2" t="b">
        <f>IF('支部情報　確認書'!F23="○",TRUE,FALSE)</f>
        <v>0</v>
      </c>
    </row>
    <row r="3" spans="2:3" ht="13.5">
      <c r="B3" s="1" t="s">
        <v>161</v>
      </c>
      <c r="C3" s="1" t="s">
        <v>132</v>
      </c>
    </row>
    <row r="4" spans="1:3" ht="13.5">
      <c r="A4" t="s">
        <v>162</v>
      </c>
      <c r="B4" t="b">
        <f>IF('支部情報　確認書'!C25="○",TRUE,FALSE)</f>
        <v>0</v>
      </c>
      <c r="C4" t="b">
        <f>IF('支部情報　確認書'!F25="○",TRUE,FALSE)</f>
        <v>0</v>
      </c>
    </row>
    <row r="5" spans="2:3" ht="13.5">
      <c r="B5" s="1" t="s">
        <v>163</v>
      </c>
      <c r="C5" s="1" t="s">
        <v>164</v>
      </c>
    </row>
    <row r="6" spans="1:3" ht="13.5">
      <c r="A6" t="s">
        <v>165</v>
      </c>
      <c r="B6" t="b">
        <f>IF('支部情報　確認書'!C29="○",TRUE,FALSE)</f>
        <v>0</v>
      </c>
      <c r="C6" t="b">
        <f>IF('支部情報　確認書'!K29="○",TRUE,FALSE)</f>
        <v>0</v>
      </c>
    </row>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2:L70"/>
  <sheetViews>
    <sheetView showRowColHeaders="0" zoomScalePageLayoutView="0" workbookViewId="0" topLeftCell="A1">
      <selection activeCell="B19" sqref="B19"/>
    </sheetView>
  </sheetViews>
  <sheetFormatPr defaultColWidth="9.00390625" defaultRowHeight="13.5"/>
  <cols>
    <col min="1" max="1" width="6.625" style="118" bestFit="1" customWidth="1"/>
    <col min="2" max="3" width="11.125" style="3" customWidth="1"/>
    <col min="4" max="5" width="6.25390625" style="3" customWidth="1"/>
    <col min="6" max="6" width="16.625" style="3" customWidth="1"/>
    <col min="7" max="7" width="10.00390625" style="3" customWidth="1"/>
    <col min="8" max="8" width="14.25390625" style="118" customWidth="1"/>
    <col min="9" max="9" width="11.125" style="3" customWidth="1"/>
    <col min="10" max="10" width="11.375" style="3" customWidth="1"/>
    <col min="11" max="11" width="9.00390625" style="3" customWidth="1"/>
    <col min="12" max="12" width="17.625" style="210" hidden="1" customWidth="1"/>
    <col min="13" max="16384" width="9.00390625" style="3" customWidth="1"/>
  </cols>
  <sheetData>
    <row r="1" ht="7.5" customHeight="1"/>
    <row r="2" spans="2:12" ht="29.25">
      <c r="B2" s="434" t="s">
        <v>35</v>
      </c>
      <c r="C2" s="434"/>
      <c r="D2" s="434"/>
      <c r="E2" s="434"/>
      <c r="F2" s="434"/>
      <c r="G2" s="434"/>
      <c r="H2" s="434"/>
      <c r="I2" s="434"/>
      <c r="J2" s="434"/>
      <c r="L2" s="210" t="s">
        <v>169</v>
      </c>
    </row>
    <row r="3" spans="2:10" ht="9" customHeight="1">
      <c r="B3" s="120"/>
      <c r="C3" s="120"/>
      <c r="D3" s="120"/>
      <c r="E3" s="120"/>
      <c r="F3" s="120"/>
      <c r="G3" s="120"/>
      <c r="H3" s="120"/>
      <c r="I3" s="120"/>
      <c r="J3" s="120"/>
    </row>
    <row r="4" spans="6:10" ht="15.75" customHeight="1">
      <c r="F4" s="122"/>
      <c r="G4" s="123"/>
      <c r="H4" s="124" t="s">
        <v>5</v>
      </c>
      <c r="I4" s="457" t="str">
        <f>'支部情報　確認書'!M3&amp;'支部情報　確認書'!N3&amp;'支部情報　確認書'!O3&amp;'支部情報　確認書'!P3&amp;'支部情報　確認書'!Q3&amp;'支部情報　確認書'!R3</f>
        <v>年月日</v>
      </c>
      <c r="J4" s="458"/>
    </row>
    <row r="5" spans="1:10" ht="25.5" customHeight="1">
      <c r="A5" s="17" t="s">
        <v>34</v>
      </c>
      <c r="J5" s="115"/>
    </row>
    <row r="6" spans="1:10" ht="26.25" customHeight="1">
      <c r="A6" s="449" t="s">
        <v>4</v>
      </c>
      <c r="B6" s="450"/>
      <c r="C6" s="455" t="str">
        <f>IF('支部情報　確認書'!C36:G36="支部ＮＯ.を選択して下さい","【支部情報確認書】の支部番号を選択",'支部情報　確認書'!C36:G36)</f>
        <v>【支部情報確認書】の支部番号を選択</v>
      </c>
      <c r="D6" s="456"/>
      <c r="E6" s="456"/>
      <c r="F6" s="5" t="s">
        <v>29</v>
      </c>
      <c r="G6" s="444" t="str">
        <f>IF('支部情報　確認書'!C36="支部ＮＯ.を選択して下さい","【支部情報確認書】の支部番号を選択し、支部名入力",IF('支部情報　確認書'!C6="","【支部情報確認書】の支部名を入力",'支部情報　確認書'!C6))</f>
        <v>【支部情報確認書】の支部番号を選択し、支部名入力</v>
      </c>
      <c r="H6" s="445"/>
      <c r="I6" s="445"/>
      <c r="J6" s="446"/>
    </row>
    <row r="7" spans="1:10" ht="26.25" customHeight="1">
      <c r="A7" s="449" t="s">
        <v>30</v>
      </c>
      <c r="B7" s="465"/>
      <c r="C7" s="439" t="str">
        <f>IF('支部情報　確認書'!C36:G36="支部ＮＯ.を選択して下さい","【支部情報確認書】の支部番号を選択し、支部長名入力",IF('支部情報　確認書'!K5="","【支部情報確認書】の支部長名を入力",'支部情報　確認書'!K5&amp;" "&amp;'支部情報　確認書'!P5))</f>
        <v>【支部情報確認書】の支部番号を選択し、支部長名入力</v>
      </c>
      <c r="D7" s="440"/>
      <c r="E7" s="440"/>
      <c r="F7" s="440"/>
      <c r="G7" s="440"/>
      <c r="H7" s="440"/>
      <c r="I7" s="440"/>
      <c r="J7" s="441"/>
    </row>
    <row r="8" spans="1:10" ht="32.25" customHeight="1">
      <c r="A8" s="466" t="s">
        <v>14</v>
      </c>
      <c r="B8" s="447" t="s">
        <v>12</v>
      </c>
      <c r="C8" s="448"/>
      <c r="D8" s="244">
        <f>syukeiura!B27</f>
        <v>0</v>
      </c>
      <c r="E8" s="121" t="s">
        <v>24</v>
      </c>
      <c r="F8" s="15">
        <v>2000</v>
      </c>
      <c r="G8" s="428" t="s">
        <v>25</v>
      </c>
      <c r="H8" s="429"/>
      <c r="I8" s="246">
        <f>D8+D9</f>
        <v>0</v>
      </c>
      <c r="J8" s="125"/>
    </row>
    <row r="9" spans="1:10" ht="32.25" customHeight="1">
      <c r="A9" s="467"/>
      <c r="B9" s="447" t="s">
        <v>13</v>
      </c>
      <c r="C9" s="448"/>
      <c r="D9" s="245">
        <f>syukeiura!C27</f>
        <v>0</v>
      </c>
      <c r="E9" s="126" t="s">
        <v>8</v>
      </c>
      <c r="F9" s="16">
        <v>1000</v>
      </c>
      <c r="G9" s="447" t="s">
        <v>26</v>
      </c>
      <c r="H9" s="448"/>
      <c r="I9" s="247">
        <f>D8*F8+D9*F9</f>
        <v>0</v>
      </c>
      <c r="J9" s="127"/>
    </row>
    <row r="10" spans="1:12" ht="18.75" customHeight="1">
      <c r="A10" s="426" t="s">
        <v>9</v>
      </c>
      <c r="B10" s="461"/>
      <c r="C10" s="461"/>
      <c r="D10" s="461"/>
      <c r="E10" s="461"/>
      <c r="F10" s="461"/>
      <c r="G10" s="461"/>
      <c r="H10" s="461"/>
      <c r="I10" s="461"/>
      <c r="J10" s="461"/>
      <c r="L10" s="211" t="s">
        <v>173</v>
      </c>
    </row>
    <row r="11" spans="1:12" ht="18.75" customHeight="1">
      <c r="A11" s="411" t="s">
        <v>10</v>
      </c>
      <c r="B11" s="462"/>
      <c r="C11" s="462"/>
      <c r="D11" s="462"/>
      <c r="E11" s="462"/>
      <c r="F11" s="462"/>
      <c r="G11" s="462"/>
      <c r="H11" s="462"/>
      <c r="I11" s="462"/>
      <c r="J11" s="462"/>
      <c r="L11" s="211" t="s">
        <v>174</v>
      </c>
    </row>
    <row r="12" spans="1:10" ht="18.75" customHeight="1">
      <c r="A12" s="411" t="s">
        <v>11</v>
      </c>
      <c r="B12" s="462"/>
      <c r="C12" s="462"/>
      <c r="D12" s="462"/>
      <c r="E12" s="462"/>
      <c r="F12" s="462"/>
      <c r="G12" s="462"/>
      <c r="H12" s="462"/>
      <c r="I12" s="462"/>
      <c r="J12" s="462"/>
    </row>
    <row r="13" spans="1:10" ht="39" customHeight="1">
      <c r="A13" s="18" t="s">
        <v>36</v>
      </c>
      <c r="B13" s="2"/>
      <c r="C13" s="2"/>
      <c r="D13" s="2"/>
      <c r="E13" s="2"/>
      <c r="G13" s="2"/>
      <c r="H13" s="99"/>
      <c r="I13" s="2"/>
      <c r="J13" s="4"/>
    </row>
    <row r="14" spans="1:11" ht="27" customHeight="1">
      <c r="A14" s="451" t="s">
        <v>0</v>
      </c>
      <c r="B14" s="6" t="s">
        <v>18</v>
      </c>
      <c r="C14" s="7" t="s">
        <v>17</v>
      </c>
      <c r="D14" s="435" t="s">
        <v>90</v>
      </c>
      <c r="E14" s="436"/>
      <c r="F14" s="8" t="s">
        <v>27</v>
      </c>
      <c r="G14" s="102" t="s">
        <v>1</v>
      </c>
      <c r="H14" s="102" t="s">
        <v>2</v>
      </c>
      <c r="I14" s="437" t="s">
        <v>3</v>
      </c>
      <c r="J14" s="438"/>
      <c r="K14" s="403" t="s">
        <v>175</v>
      </c>
    </row>
    <row r="15" spans="1:11" ht="24.75" customHeight="1">
      <c r="A15" s="452"/>
      <c r="B15" s="9" t="s">
        <v>15</v>
      </c>
      <c r="C15" s="10" t="s">
        <v>16</v>
      </c>
      <c r="D15" s="100" t="s">
        <v>6</v>
      </c>
      <c r="E15" s="101" t="s">
        <v>7</v>
      </c>
      <c r="F15" s="216" t="s">
        <v>28</v>
      </c>
      <c r="G15" s="217" t="s">
        <v>178</v>
      </c>
      <c r="H15" s="217" t="s">
        <v>178</v>
      </c>
      <c r="I15" s="409" t="s">
        <v>178</v>
      </c>
      <c r="J15" s="410"/>
      <c r="K15" s="404"/>
    </row>
    <row r="16" spans="1:11" ht="24.75" customHeight="1">
      <c r="A16" s="463" t="s">
        <v>19</v>
      </c>
      <c r="B16" s="11" t="s">
        <v>22</v>
      </c>
      <c r="C16" s="12" t="s">
        <v>23</v>
      </c>
      <c r="D16" s="432" t="s">
        <v>67</v>
      </c>
      <c r="E16" s="430"/>
      <c r="F16" s="453">
        <v>36526</v>
      </c>
      <c r="G16" s="442">
        <f>IF(F16&lt;&gt;"",DATEDIF(F16,"2018/4/2","Y"),"")</f>
        <v>18</v>
      </c>
      <c r="H16" s="459" t="str">
        <f>IF(F16="","",VLOOKUP(DATEDIF(F16,DATE(IF(MONTH("2018/4/1")&lt;=3,YEAR("2018/4/1")-1,YEAR("2018/4/1")),4,1),"Y"),{0,"幼児";6,"小１";7,"小２";8,"小３";9,"小４";10,"小５";11,"小６";12,"中１";13,"中２";14,"中３";15,"高校";16,"高校";17,"高校";18,"大学/一般"},2,1))</f>
        <v>大学/一般</v>
      </c>
      <c r="I16" s="405" t="s">
        <v>173</v>
      </c>
      <c r="J16" s="406"/>
      <c r="K16" s="398" t="s">
        <v>180</v>
      </c>
    </row>
    <row r="17" spans="1:11" ht="24.75" customHeight="1">
      <c r="A17" s="464"/>
      <c r="B17" s="13" t="s">
        <v>20</v>
      </c>
      <c r="C17" s="14" t="s">
        <v>21</v>
      </c>
      <c r="D17" s="433"/>
      <c r="E17" s="431"/>
      <c r="F17" s="454"/>
      <c r="G17" s="443"/>
      <c r="H17" s="460"/>
      <c r="I17" s="407"/>
      <c r="J17" s="408"/>
      <c r="K17" s="399"/>
    </row>
    <row r="18" spans="1:11" ht="24" customHeight="1">
      <c r="A18" s="413">
        <v>1</v>
      </c>
      <c r="B18" s="91"/>
      <c r="C18" s="92"/>
      <c r="D18" s="420"/>
      <c r="E18" s="422"/>
      <c r="F18" s="424"/>
      <c r="G18" s="416">
        <f>IF(F18&lt;&gt;"",DATEDIF(F18,"2018/4/2","Y"),"")</f>
      </c>
      <c r="H18" s="418">
        <f>IF(F18="","",VLOOKUP(DATEDIF(F18,DATE(IF(MONTH("2018/4/1")&lt;=3,YEAR("2018/4/1")-1,YEAR("2018/4/1")),4,1),"Y"),{0,"幼児";6,"小１";7,"小２";8,"小３";9,"小４";10,"小５";11,"小６";12,"中１";13,"中２";14,"中３";15,"高校";16,"高校";17,"高校";18,"大学/一般"},2,1))</f>
      </c>
      <c r="I18" s="394">
        <f>IF(F18="","",VLOOKUP(DATEDIF(F18,DATE(IF(MONTH("2018/4/1")&lt;=3,YEAR("2018/4/1")-1,YEAR("2018/4/1")),4,1),"Y"),{0,"高校生以下
（1,000円）";18,"一般
（2,000円）"},2,1))</f>
      </c>
      <c r="J18" s="395"/>
      <c r="K18" s="400"/>
    </row>
    <row r="19" spans="1:11" ht="33" customHeight="1">
      <c r="A19" s="413"/>
      <c r="B19" s="93"/>
      <c r="C19" s="94"/>
      <c r="D19" s="421"/>
      <c r="E19" s="423"/>
      <c r="F19" s="425"/>
      <c r="G19" s="417"/>
      <c r="H19" s="419"/>
      <c r="I19" s="396"/>
      <c r="J19" s="397"/>
      <c r="K19" s="401"/>
    </row>
    <row r="20" spans="1:11" ht="24" customHeight="1">
      <c r="A20" s="414">
        <v>2</v>
      </c>
      <c r="B20" s="91"/>
      <c r="C20" s="92"/>
      <c r="D20" s="420"/>
      <c r="E20" s="422"/>
      <c r="F20" s="424"/>
      <c r="G20" s="416">
        <f>IF(F20&lt;&gt;"",DATEDIF(F20,"2018/4/2","Y"),"")</f>
      </c>
      <c r="H20" s="418">
        <f>IF(F20="","",VLOOKUP(DATEDIF(F20,DATE(IF(MONTH("2018/4/1")&lt;=3,YEAR("2018/4/1")-1,YEAR("2018/4/1")),4,1),"Y"),{0,"幼児";6,"小１";7,"小２";8,"小３";9,"小４";10,"小５";11,"小６";12,"中１";13,"中２";14,"中３";15,"高校";16,"高校";17,"高校";18,"大学/一般"},2,1))</f>
      </c>
      <c r="I20" s="394">
        <f>IF(F20="","",VLOOKUP(DATEDIF(F20,DATE(IF(MONTH("2018/4/1")&lt;=3,YEAR("2018/4/1")-1,YEAR("2018/4/1")),4,1),"Y"),{0,"高校生以下
（1,000円）";18,"一般
（2,000円）"},2,1))</f>
      </c>
      <c r="J20" s="395"/>
      <c r="K20" s="402"/>
    </row>
    <row r="21" spans="1:11" ht="33" customHeight="1">
      <c r="A21" s="415"/>
      <c r="B21" s="93"/>
      <c r="C21" s="94"/>
      <c r="D21" s="421"/>
      <c r="E21" s="423"/>
      <c r="F21" s="425"/>
      <c r="G21" s="417"/>
      <c r="H21" s="419"/>
      <c r="I21" s="396"/>
      <c r="J21" s="397"/>
      <c r="K21" s="402"/>
    </row>
    <row r="22" spans="1:11" ht="24" customHeight="1">
      <c r="A22" s="413">
        <v>3</v>
      </c>
      <c r="B22" s="95"/>
      <c r="C22" s="96"/>
      <c r="D22" s="420"/>
      <c r="E22" s="422"/>
      <c r="F22" s="424"/>
      <c r="G22" s="416">
        <f>IF(F22&lt;&gt;"",DATEDIF(F22,"2018/4/2","Y"),"")</f>
      </c>
      <c r="H22" s="418">
        <f>IF(F22="","",VLOOKUP(DATEDIF(F22,DATE(IF(MONTH("2018/4/1")&lt;=3,YEAR("2018/4/1")-1,YEAR("2018/4/1")),4,1),"Y"),{0,"幼児";6,"小１";7,"小２";8,"小３";9,"小４";10,"小５";11,"小６";12,"中１";13,"中２";14,"中３";15,"高校";16,"高校";17,"高校";18,"大学/一般"},2,1))</f>
      </c>
      <c r="I22" s="394">
        <f>IF(F22="","",VLOOKUP(DATEDIF(F22,DATE(IF(MONTH("2018/4/1")&lt;=3,YEAR("2018/4/1")-1,YEAR("2018/4/1")),4,1),"Y"),{0,"高校生以下
（1,000円）";18,"一般
（2,000円）"},2,1))</f>
      </c>
      <c r="J22" s="395"/>
      <c r="K22" s="402"/>
    </row>
    <row r="23" spans="1:11" ht="33" customHeight="1">
      <c r="A23" s="413"/>
      <c r="B23" s="97"/>
      <c r="C23" s="98"/>
      <c r="D23" s="421"/>
      <c r="E23" s="423"/>
      <c r="F23" s="425"/>
      <c r="G23" s="417"/>
      <c r="H23" s="419"/>
      <c r="I23" s="396"/>
      <c r="J23" s="397"/>
      <c r="K23" s="402"/>
    </row>
    <row r="24" spans="1:11" ht="24" customHeight="1">
      <c r="A24" s="414">
        <v>4</v>
      </c>
      <c r="B24" s="91"/>
      <c r="C24" s="92"/>
      <c r="D24" s="420"/>
      <c r="E24" s="422"/>
      <c r="F24" s="424"/>
      <c r="G24" s="416">
        <f>IF(F24&lt;&gt;"",DATEDIF(F24,"2018/4/2","Y"),"")</f>
      </c>
      <c r="H24" s="418">
        <f>IF(F24="","",VLOOKUP(DATEDIF(F24,DATE(IF(MONTH("2018/4/1")&lt;=3,YEAR("2018/4/1")-1,YEAR("2018/4/1")),4,1),"Y"),{0,"幼児";6,"小１";7,"小２";8,"小３";9,"小４";10,"小５";11,"小６";12,"中１";13,"中２";14,"中３";15,"高校";16,"高校";17,"高校";18,"大学/一般"},2,1))</f>
      </c>
      <c r="I24" s="394">
        <f>IF(F24="","",VLOOKUP(DATEDIF(F24,DATE(IF(MONTH("2018/4/1")&lt;=3,YEAR("2018/4/1")-1,YEAR("2018/4/1")),4,1),"Y"),{0,"高校生以下
（1,000円）";18,"一般
（2,000円）"},2,1))</f>
      </c>
      <c r="J24" s="395"/>
      <c r="K24" s="402"/>
    </row>
    <row r="25" spans="1:11" ht="33" customHeight="1">
      <c r="A25" s="415"/>
      <c r="B25" s="93"/>
      <c r="C25" s="94"/>
      <c r="D25" s="421"/>
      <c r="E25" s="423"/>
      <c r="F25" s="425"/>
      <c r="G25" s="417"/>
      <c r="H25" s="419"/>
      <c r="I25" s="396"/>
      <c r="J25" s="397"/>
      <c r="K25" s="402"/>
    </row>
    <row r="26" spans="1:11" ht="24" customHeight="1">
      <c r="A26" s="413">
        <v>5</v>
      </c>
      <c r="B26" s="95"/>
      <c r="C26" s="96"/>
      <c r="D26" s="420"/>
      <c r="E26" s="422"/>
      <c r="F26" s="424"/>
      <c r="G26" s="416">
        <f>IF(F26&lt;&gt;"",DATEDIF(F26,"2018/4/2","Y"),"")</f>
      </c>
      <c r="H26" s="418">
        <f>IF(F26="","",VLOOKUP(DATEDIF(F26,DATE(IF(MONTH("2018/4/1")&lt;=3,YEAR("2018/4/1")-1,YEAR("2018/4/1")),4,1),"Y"),{0,"幼児";6,"小１";7,"小２";8,"小３";9,"小４";10,"小５";11,"小６";12,"中１";13,"中２";14,"中３";15,"高校";16,"高校";17,"高校";18,"大学/一般"},2,1))</f>
      </c>
      <c r="I26" s="394">
        <f>IF(F26="","",VLOOKUP(DATEDIF(F26,DATE(IF(MONTH("2018/4/1")&lt;=3,YEAR("2018/4/1")-1,YEAR("2018/4/1")),4,1),"Y"),{0,"高校生以下
（1,000円）";18,"一般
（2,000円）"},2,1))</f>
      </c>
      <c r="J26" s="395"/>
      <c r="K26" s="402"/>
    </row>
    <row r="27" spans="1:11" ht="33" customHeight="1">
      <c r="A27" s="413"/>
      <c r="B27" s="97"/>
      <c r="C27" s="98"/>
      <c r="D27" s="421"/>
      <c r="E27" s="423"/>
      <c r="F27" s="425"/>
      <c r="G27" s="417"/>
      <c r="H27" s="419"/>
      <c r="I27" s="396"/>
      <c r="J27" s="397"/>
      <c r="K27" s="402"/>
    </row>
    <row r="28" spans="1:11" ht="24" customHeight="1">
      <c r="A28" s="414">
        <v>6</v>
      </c>
      <c r="B28" s="91"/>
      <c r="C28" s="92"/>
      <c r="D28" s="420"/>
      <c r="E28" s="422"/>
      <c r="F28" s="424"/>
      <c r="G28" s="416">
        <f>IF(F28&lt;&gt;"",DATEDIF(F28,"2018/4/2","Y"),"")</f>
      </c>
      <c r="H28" s="418">
        <f>IF(F28="","",VLOOKUP(DATEDIF(F28,DATE(IF(MONTH("2018/4/1")&lt;=3,YEAR("2018/4/1")-1,YEAR("2018/4/1")),4,1),"Y"),{0,"幼児";6,"小１";7,"小２";8,"小３";9,"小４";10,"小５";11,"小６";12,"中１";13,"中２";14,"中３";15,"高校";16,"高校";17,"高校";18,"大学/一般"},2,1))</f>
      </c>
      <c r="I28" s="394">
        <f>IF(F28="","",VLOOKUP(DATEDIF(F28,DATE(IF(MONTH("2018/4/1")&lt;=3,YEAR("2018/4/1")-1,YEAR("2018/4/1")),4,1),"Y"),{0,"高校生以下
（1,000円）";18,"一般
（2,000円）"},2,1))</f>
      </c>
      <c r="J28" s="395"/>
      <c r="K28" s="402"/>
    </row>
    <row r="29" spans="1:11" ht="33" customHeight="1">
      <c r="A29" s="415"/>
      <c r="B29" s="93"/>
      <c r="C29" s="94"/>
      <c r="D29" s="421"/>
      <c r="E29" s="423"/>
      <c r="F29" s="425"/>
      <c r="G29" s="417"/>
      <c r="H29" s="419"/>
      <c r="I29" s="396"/>
      <c r="J29" s="397"/>
      <c r="K29" s="402"/>
    </row>
    <row r="30" spans="1:11" ht="24" customHeight="1">
      <c r="A30" s="413">
        <v>7</v>
      </c>
      <c r="B30" s="95"/>
      <c r="C30" s="96"/>
      <c r="D30" s="420"/>
      <c r="E30" s="422"/>
      <c r="F30" s="424"/>
      <c r="G30" s="416">
        <f>IF(F30&lt;&gt;"",DATEDIF(F30,"2018/4/2","Y"),"")</f>
      </c>
      <c r="H30" s="418">
        <f>IF(F30="","",VLOOKUP(DATEDIF(F30,DATE(IF(MONTH("2018/4/1")&lt;=3,YEAR("2018/4/1")-1,YEAR("2018/4/1")),4,1),"Y"),{0,"幼児";6,"小１";7,"小２";8,"小３";9,"小４";10,"小５";11,"小６";12,"中１";13,"中２";14,"中３";15,"高校";16,"高校";17,"高校";18,"大学/一般"},2,1))</f>
      </c>
      <c r="I30" s="394">
        <f>IF(F30="","",VLOOKUP(DATEDIF(F30,DATE(IF(MONTH("2018/4/1")&lt;=3,YEAR("2018/4/1")-1,YEAR("2018/4/1")),4,1),"Y"),{0,"高校生以下
（1,000円）";18,"一般
（2,000円）"},2,1))</f>
      </c>
      <c r="J30" s="395"/>
      <c r="K30" s="402"/>
    </row>
    <row r="31" spans="1:11" ht="33" customHeight="1">
      <c r="A31" s="413"/>
      <c r="B31" s="97"/>
      <c r="C31" s="98"/>
      <c r="D31" s="421"/>
      <c r="E31" s="423"/>
      <c r="F31" s="425"/>
      <c r="G31" s="417"/>
      <c r="H31" s="419"/>
      <c r="I31" s="396"/>
      <c r="J31" s="397"/>
      <c r="K31" s="402"/>
    </row>
    <row r="32" spans="1:11" ht="24" customHeight="1">
      <c r="A32" s="414">
        <v>8</v>
      </c>
      <c r="B32" s="91"/>
      <c r="C32" s="92"/>
      <c r="D32" s="420"/>
      <c r="E32" s="422"/>
      <c r="F32" s="424"/>
      <c r="G32" s="416">
        <f>IF(F32&lt;&gt;"",DATEDIF(F32,"2018/4/2","Y"),"")</f>
      </c>
      <c r="H32" s="418">
        <f>IF(F32="","",VLOOKUP(DATEDIF(F32,DATE(IF(MONTH("2018/4/1")&lt;=3,YEAR("2018/4/1")-1,YEAR("2018/4/1")),4,1),"Y"),{0,"幼児";6,"小１";7,"小２";8,"小３";9,"小４";10,"小５";11,"小６";12,"中１";13,"中２";14,"中３";15,"高校";16,"高校";17,"高校";18,"大学/一般"},2,1))</f>
      </c>
      <c r="I32" s="394">
        <f>IF(F32="","",VLOOKUP(DATEDIF(F32,DATE(IF(MONTH("2018/4/1")&lt;=3,YEAR("2018/4/1")-1,YEAR("2018/4/1")),4,1),"Y"),{0,"高校生以下
（1,000円）";18,"一般
（2,000円）"},2,1))</f>
      </c>
      <c r="J32" s="395"/>
      <c r="K32" s="402"/>
    </row>
    <row r="33" spans="1:11" ht="33" customHeight="1">
      <c r="A33" s="415"/>
      <c r="B33" s="93"/>
      <c r="C33" s="94"/>
      <c r="D33" s="421"/>
      <c r="E33" s="423"/>
      <c r="F33" s="425"/>
      <c r="G33" s="417"/>
      <c r="H33" s="419"/>
      <c r="I33" s="396"/>
      <c r="J33" s="397"/>
      <c r="K33" s="402"/>
    </row>
    <row r="34" spans="1:11" ht="24" customHeight="1">
      <c r="A34" s="413">
        <v>9</v>
      </c>
      <c r="B34" s="95"/>
      <c r="C34" s="96"/>
      <c r="D34" s="420"/>
      <c r="E34" s="422"/>
      <c r="F34" s="424"/>
      <c r="G34" s="416">
        <f>IF(F34&lt;&gt;"",DATEDIF(F34,"2018/4/2","Y"),"")</f>
      </c>
      <c r="H34" s="418">
        <f>IF(F34="","",VLOOKUP(DATEDIF(F34,DATE(IF(MONTH("2018/4/1")&lt;=3,YEAR("2018/4/1")-1,YEAR("2018/4/1")),4,1),"Y"),{0,"幼児";6,"小１";7,"小２";8,"小３";9,"小４";10,"小５";11,"小６";12,"中１";13,"中２";14,"中３";15,"高校";16,"高校";17,"高校";18,"大学/一般"},2,1))</f>
      </c>
      <c r="I34" s="394">
        <f>IF(F34="","",VLOOKUP(DATEDIF(F34,DATE(IF(MONTH("2018/4/1")&lt;=3,YEAR("2018/4/1")-1,YEAR("2018/4/1")),4,1),"Y"),{0,"高校生以下
（1,000円）";18,"一般
（2,000円）"},2,1))</f>
      </c>
      <c r="J34" s="395"/>
      <c r="K34" s="402"/>
    </row>
    <row r="35" spans="1:11" ht="33" customHeight="1">
      <c r="A35" s="413"/>
      <c r="B35" s="97"/>
      <c r="C35" s="98"/>
      <c r="D35" s="421"/>
      <c r="E35" s="423"/>
      <c r="F35" s="425"/>
      <c r="G35" s="417"/>
      <c r="H35" s="419"/>
      <c r="I35" s="396"/>
      <c r="J35" s="397"/>
      <c r="K35" s="402"/>
    </row>
    <row r="36" spans="1:11" ht="24" customHeight="1">
      <c r="A36" s="414">
        <v>10</v>
      </c>
      <c r="B36" s="91"/>
      <c r="C36" s="92"/>
      <c r="D36" s="420"/>
      <c r="E36" s="422"/>
      <c r="F36" s="424"/>
      <c r="G36" s="416">
        <f>IF(F36&lt;&gt;"",DATEDIF(F36,"2018/4/2","Y"),"")</f>
      </c>
      <c r="H36" s="418">
        <f>IF(F36="","",VLOOKUP(DATEDIF(F36,DATE(IF(MONTH("2018/4/1")&lt;=3,YEAR("2018/4/1")-1,YEAR("2018/4/1")),4,1),"Y"),{0,"幼児";6,"小１";7,"小２";8,"小３";9,"小４";10,"小５";11,"小６";12,"中１";13,"中２";14,"中３";15,"高校";16,"高校";17,"高校";18,"大学/一般"},2,1))</f>
      </c>
      <c r="I36" s="394">
        <f>IF(F36="","",VLOOKUP(DATEDIF(F36,DATE(IF(MONTH("2018/4/1")&lt;=3,YEAR("2018/4/1")-1,YEAR("2018/4/1")),4,1),"Y"),{0,"高校生以下
（1,000円）";18,"一般
（2,000円）"},2,1))</f>
      </c>
      <c r="J36" s="395"/>
      <c r="K36" s="402"/>
    </row>
    <row r="37" spans="1:11" ht="33" customHeight="1">
      <c r="A37" s="415"/>
      <c r="B37" s="93"/>
      <c r="C37" s="94"/>
      <c r="D37" s="421"/>
      <c r="E37" s="423"/>
      <c r="F37" s="425"/>
      <c r="G37" s="417"/>
      <c r="H37" s="419"/>
      <c r="I37" s="396"/>
      <c r="J37" s="397"/>
      <c r="K37" s="402"/>
    </row>
    <row r="38" spans="1:11" ht="24" customHeight="1">
      <c r="A38" s="413">
        <v>11</v>
      </c>
      <c r="B38" s="95"/>
      <c r="C38" s="96"/>
      <c r="D38" s="420"/>
      <c r="E38" s="422"/>
      <c r="F38" s="424"/>
      <c r="G38" s="416">
        <f>IF(F38&lt;&gt;"",DATEDIF(F38,"2018/4/2","Y"),"")</f>
      </c>
      <c r="H38" s="418">
        <f>IF(F38="","",VLOOKUP(DATEDIF(F38,DATE(IF(MONTH("2018/4/1")&lt;=3,YEAR("2018/4/1")-1,YEAR("2018/4/1")),4,1),"Y"),{0,"幼児";6,"小１";7,"小２";8,"小３";9,"小４";10,"小５";11,"小６";12,"中１";13,"中２";14,"中３";15,"高校";16,"高校";17,"高校";18,"大学/一般"},2,1))</f>
      </c>
      <c r="I38" s="394">
        <f>IF(F38="","",VLOOKUP(DATEDIF(F38,DATE(IF(MONTH("2018/4/1")&lt;=3,YEAR("2018/4/1")-1,YEAR("2018/4/1")),4,1),"Y"),{0,"高校生以下
（1,000円）";18,"一般
（2,000円）"},2,1))</f>
      </c>
      <c r="J38" s="395"/>
      <c r="K38" s="402"/>
    </row>
    <row r="39" spans="1:11" ht="33" customHeight="1">
      <c r="A39" s="413"/>
      <c r="B39" s="97"/>
      <c r="C39" s="98"/>
      <c r="D39" s="421"/>
      <c r="E39" s="423"/>
      <c r="F39" s="425"/>
      <c r="G39" s="417"/>
      <c r="H39" s="419"/>
      <c r="I39" s="396"/>
      <c r="J39" s="397"/>
      <c r="K39" s="402"/>
    </row>
    <row r="40" spans="1:11" ht="24" customHeight="1">
      <c r="A40" s="414">
        <v>12</v>
      </c>
      <c r="B40" s="91"/>
      <c r="C40" s="92"/>
      <c r="D40" s="420"/>
      <c r="E40" s="422"/>
      <c r="F40" s="424"/>
      <c r="G40" s="416">
        <f>IF(F40&lt;&gt;"",DATEDIF(F40,"2018/4/2","Y"),"")</f>
      </c>
      <c r="H40" s="418">
        <f>IF(F40="","",VLOOKUP(DATEDIF(F40,DATE(IF(MONTH("2018/4/1")&lt;=3,YEAR("2018/4/1")-1,YEAR("2018/4/1")),4,1),"Y"),{0,"幼児";6,"小１";7,"小２";8,"小３";9,"小４";10,"小５";11,"小６";12,"中１";13,"中２";14,"中３";15,"高校";16,"高校";17,"高校";18,"大学/一般"},2,1))</f>
      </c>
      <c r="I40" s="394">
        <f>IF(F40="","",VLOOKUP(DATEDIF(F40,DATE(IF(MONTH("2018/4/1")&lt;=3,YEAR("2018/4/1")-1,YEAR("2018/4/1")),4,1),"Y"),{0,"高校生以下
（1,000円）";18,"一般
（2,000円）"},2,1))</f>
      </c>
      <c r="J40" s="395"/>
      <c r="K40" s="402"/>
    </row>
    <row r="41" spans="1:11" ht="33" customHeight="1">
      <c r="A41" s="415"/>
      <c r="B41" s="93"/>
      <c r="C41" s="94"/>
      <c r="D41" s="421"/>
      <c r="E41" s="423"/>
      <c r="F41" s="425"/>
      <c r="G41" s="417"/>
      <c r="H41" s="419"/>
      <c r="I41" s="396"/>
      <c r="J41" s="397"/>
      <c r="K41" s="402"/>
    </row>
    <row r="42" spans="1:11" ht="24" customHeight="1">
      <c r="A42" s="413">
        <v>13</v>
      </c>
      <c r="B42" s="95"/>
      <c r="C42" s="96"/>
      <c r="D42" s="420"/>
      <c r="E42" s="422"/>
      <c r="F42" s="424"/>
      <c r="G42" s="416">
        <f>IF(F42&lt;&gt;"",DATEDIF(F42,"2018/4/2","Y"),"")</f>
      </c>
      <c r="H42" s="418">
        <f>IF(F42="","",VLOOKUP(DATEDIF(F42,DATE(IF(MONTH("2018/4/1")&lt;=3,YEAR("2018/4/1")-1,YEAR("2018/4/1")),4,1),"Y"),{0,"幼児";6,"小１";7,"小２";8,"小３";9,"小４";10,"小５";11,"小６";12,"中１";13,"中２";14,"中３";15,"高校";16,"高校";17,"高校";18,"大学/一般"},2,1))</f>
      </c>
      <c r="I42" s="394">
        <f>IF(F42="","",VLOOKUP(DATEDIF(F42,DATE(IF(MONTH("2018/4/1")&lt;=3,YEAR("2018/4/1")-1,YEAR("2018/4/1")),4,1),"Y"),{0,"高校生以下
（1,000円）";18,"一般
（2,000円）"},2,1))</f>
      </c>
      <c r="J42" s="395"/>
      <c r="K42" s="402"/>
    </row>
    <row r="43" spans="1:11" ht="33" customHeight="1">
      <c r="A43" s="413"/>
      <c r="B43" s="97"/>
      <c r="C43" s="98"/>
      <c r="D43" s="421"/>
      <c r="E43" s="423"/>
      <c r="F43" s="425"/>
      <c r="G43" s="417"/>
      <c r="H43" s="419"/>
      <c r="I43" s="396"/>
      <c r="J43" s="397"/>
      <c r="K43" s="402"/>
    </row>
    <row r="44" spans="1:11" ht="24" customHeight="1">
      <c r="A44" s="414">
        <v>14</v>
      </c>
      <c r="B44" s="91"/>
      <c r="C44" s="92"/>
      <c r="D44" s="420"/>
      <c r="E44" s="422"/>
      <c r="F44" s="424"/>
      <c r="G44" s="416">
        <f>IF(F44&lt;&gt;"",DATEDIF(F44,"2018/4/2","Y"),"")</f>
      </c>
      <c r="H44" s="418">
        <f>IF(F44="","",VLOOKUP(DATEDIF(F44,DATE(IF(MONTH("2018/4/1")&lt;=3,YEAR("2018/4/1")-1,YEAR("2018/4/1")),4,1),"Y"),{0,"幼児";6,"小１";7,"小２";8,"小３";9,"小４";10,"小５";11,"小６";12,"中１";13,"中２";14,"中３";15,"高校";16,"高校";17,"高校";18,"大学/一般"},2,1))</f>
      </c>
      <c r="I44" s="394">
        <f>IF(F44="","",VLOOKUP(DATEDIF(F44,DATE(IF(MONTH("2018/4/1")&lt;=3,YEAR("2018/4/1")-1,YEAR("2018/4/1")),4,1),"Y"),{0,"高校生以下
（1,000円）";18,"一般
（2,000円）"},2,1))</f>
      </c>
      <c r="J44" s="395"/>
      <c r="K44" s="402"/>
    </row>
    <row r="45" spans="1:11" ht="33" customHeight="1">
      <c r="A45" s="415"/>
      <c r="B45" s="93"/>
      <c r="C45" s="94"/>
      <c r="D45" s="421"/>
      <c r="E45" s="423"/>
      <c r="F45" s="425"/>
      <c r="G45" s="417"/>
      <c r="H45" s="419"/>
      <c r="I45" s="396"/>
      <c r="J45" s="397"/>
      <c r="K45" s="402"/>
    </row>
    <row r="46" spans="1:11" ht="24" customHeight="1">
      <c r="A46" s="413">
        <v>15</v>
      </c>
      <c r="B46" s="95"/>
      <c r="C46" s="96"/>
      <c r="D46" s="420"/>
      <c r="E46" s="422"/>
      <c r="F46" s="424"/>
      <c r="G46" s="416">
        <f>IF(F46&lt;&gt;"",DATEDIF(F46,"2018/4/2","Y"),"")</f>
      </c>
      <c r="H46" s="418">
        <f>IF(F46="","",VLOOKUP(DATEDIF(F46,DATE(IF(MONTH("2018/4/1")&lt;=3,YEAR("2018/4/1")-1,YEAR("2018/4/1")),4,1),"Y"),{0,"幼児";6,"小１";7,"小２";8,"小３";9,"小４";10,"小５";11,"小６";12,"中１";13,"中２";14,"中３";15,"高校";16,"高校";17,"高校";18,"大学/一般"},2,1))</f>
      </c>
      <c r="I46" s="394">
        <f>IF(F46="","",VLOOKUP(DATEDIF(F46,DATE(IF(MONTH("2018/4/1")&lt;=3,YEAR("2018/4/1")-1,YEAR("2018/4/1")),4,1),"Y"),{0,"高校生以下
（1,000円）";18,"一般
（2,000円）"},2,1))</f>
      </c>
      <c r="J46" s="395"/>
      <c r="K46" s="402"/>
    </row>
    <row r="47" spans="1:11" ht="33" customHeight="1">
      <c r="A47" s="413"/>
      <c r="B47" s="97"/>
      <c r="C47" s="98"/>
      <c r="D47" s="421"/>
      <c r="E47" s="423"/>
      <c r="F47" s="425"/>
      <c r="G47" s="417"/>
      <c r="H47" s="419"/>
      <c r="I47" s="396"/>
      <c r="J47" s="397"/>
      <c r="K47" s="402"/>
    </row>
    <row r="48" spans="1:11" ht="24" customHeight="1">
      <c r="A48" s="414">
        <v>16</v>
      </c>
      <c r="B48" s="91"/>
      <c r="C48" s="92"/>
      <c r="D48" s="420"/>
      <c r="E48" s="422"/>
      <c r="F48" s="424"/>
      <c r="G48" s="416">
        <f>IF(F48&lt;&gt;"",DATEDIF(F48,"2018/4/2","Y"),"")</f>
      </c>
      <c r="H48" s="418">
        <f>IF(F48="","",VLOOKUP(DATEDIF(F48,DATE(IF(MONTH("2018/4/1")&lt;=3,YEAR("2018/4/1")-1,YEAR("2018/4/1")),4,1),"Y"),{0,"幼児";6,"小１";7,"小２";8,"小３";9,"小４";10,"小５";11,"小６";12,"中１";13,"中２";14,"中３";15,"高校";16,"高校";17,"高校";18,"大学/一般"},2,1))</f>
      </c>
      <c r="I48" s="394">
        <f>IF(F48="","",VLOOKUP(DATEDIF(F48,DATE(IF(MONTH("2018/4/1")&lt;=3,YEAR("2018/4/1")-1,YEAR("2018/4/1")),4,1),"Y"),{0,"高校生以下
（1,000円）";18,"一般
（2,000円）"},2,1))</f>
      </c>
      <c r="J48" s="395"/>
      <c r="K48" s="402"/>
    </row>
    <row r="49" spans="1:11" ht="33" customHeight="1">
      <c r="A49" s="415"/>
      <c r="B49" s="93"/>
      <c r="C49" s="94"/>
      <c r="D49" s="421"/>
      <c r="E49" s="423"/>
      <c r="F49" s="425"/>
      <c r="G49" s="417"/>
      <c r="H49" s="419"/>
      <c r="I49" s="396"/>
      <c r="J49" s="397"/>
      <c r="K49" s="402"/>
    </row>
    <row r="50" spans="1:11" ht="24" customHeight="1">
      <c r="A50" s="413">
        <v>17</v>
      </c>
      <c r="B50" s="95"/>
      <c r="C50" s="96"/>
      <c r="D50" s="420"/>
      <c r="E50" s="422"/>
      <c r="F50" s="424"/>
      <c r="G50" s="416">
        <f>IF(F50&lt;&gt;"",DATEDIF(F50,"2018/4/2","Y"),"")</f>
      </c>
      <c r="H50" s="418">
        <f>IF(F50="","",VLOOKUP(DATEDIF(F50,DATE(IF(MONTH("2018/4/1")&lt;=3,YEAR("2018/4/1")-1,YEAR("2018/4/1")),4,1),"Y"),{0,"幼児";6,"小１";7,"小２";8,"小３";9,"小４";10,"小５";11,"小６";12,"中１";13,"中２";14,"中３";15,"高校";16,"高校";17,"高校";18,"大学/一般"},2,1))</f>
      </c>
      <c r="I50" s="394">
        <f>IF(F50="","",VLOOKUP(DATEDIF(F50,DATE(IF(MONTH("2018/4/1")&lt;=3,YEAR("2018/4/1")-1,YEAR("2018/4/1")),4,1),"Y"),{0,"高校生以下
（1,000円）";18,"一般
（2,000円）"},2,1))</f>
      </c>
      <c r="J50" s="395"/>
      <c r="K50" s="402"/>
    </row>
    <row r="51" spans="1:11" ht="33" customHeight="1">
      <c r="A51" s="413"/>
      <c r="B51" s="97"/>
      <c r="C51" s="98"/>
      <c r="D51" s="421"/>
      <c r="E51" s="423"/>
      <c r="F51" s="425"/>
      <c r="G51" s="417"/>
      <c r="H51" s="419"/>
      <c r="I51" s="396"/>
      <c r="J51" s="397"/>
      <c r="K51" s="402"/>
    </row>
    <row r="52" spans="1:11" ht="24" customHeight="1">
      <c r="A52" s="414">
        <v>18</v>
      </c>
      <c r="B52" s="91"/>
      <c r="C52" s="92"/>
      <c r="D52" s="420"/>
      <c r="E52" s="422"/>
      <c r="F52" s="424"/>
      <c r="G52" s="416">
        <f>IF(F52&lt;&gt;"",DATEDIF(F52,"2018/4/2","Y"),"")</f>
      </c>
      <c r="H52" s="418">
        <f>IF(F52="","",VLOOKUP(DATEDIF(F52,DATE(IF(MONTH("2018/4/1")&lt;=3,YEAR("2018/4/1")-1,YEAR("2018/4/1")),4,1),"Y"),{0,"幼児";6,"小１";7,"小２";8,"小３";9,"小４";10,"小５";11,"小６";12,"中１";13,"中２";14,"中３";15,"高校";16,"高校";17,"高校";18,"大学/一般"},2,1))</f>
      </c>
      <c r="I52" s="394">
        <f>IF(F52="","",VLOOKUP(DATEDIF(F52,DATE(IF(MONTH("2018/4/1")&lt;=3,YEAR("2018/4/1")-1,YEAR("2018/4/1")),4,1),"Y"),{0,"高校生以下
（1,000円）";18,"一般
（2,000円）"},2,1))</f>
      </c>
      <c r="J52" s="395"/>
      <c r="K52" s="402"/>
    </row>
    <row r="53" spans="1:11" ht="33" customHeight="1">
      <c r="A53" s="415"/>
      <c r="B53" s="93"/>
      <c r="C53" s="94"/>
      <c r="D53" s="421"/>
      <c r="E53" s="423"/>
      <c r="F53" s="425"/>
      <c r="G53" s="417"/>
      <c r="H53" s="419"/>
      <c r="I53" s="396"/>
      <c r="J53" s="397"/>
      <c r="K53" s="402"/>
    </row>
    <row r="54" spans="1:11" ht="24" customHeight="1">
      <c r="A54" s="413">
        <v>19</v>
      </c>
      <c r="B54" s="95"/>
      <c r="C54" s="96"/>
      <c r="D54" s="420"/>
      <c r="E54" s="422"/>
      <c r="F54" s="424"/>
      <c r="G54" s="416">
        <f>IF(F54&lt;&gt;"",DATEDIF(F54,"2018/4/2","Y"),"")</f>
      </c>
      <c r="H54" s="418">
        <f>IF(F54="","",VLOOKUP(DATEDIF(F54,DATE(IF(MONTH("2018/4/1")&lt;=3,YEAR("2018/4/1")-1,YEAR("2018/4/1")),4,1),"Y"),{0,"幼児";6,"小１";7,"小２";8,"小３";9,"小４";10,"小５";11,"小６";12,"中１";13,"中２";14,"中３";15,"高校";16,"高校";17,"高校";18,"大学/一般"},2,1))</f>
      </c>
      <c r="I54" s="394">
        <f>IF(F54="","",VLOOKUP(DATEDIF(F54,DATE(IF(MONTH("2018/4/1")&lt;=3,YEAR("2018/4/1")-1,YEAR("2018/4/1")),4,1),"Y"),{0,"高校生以下
（1,000円）";18,"一般
（2,000円）"},2,1))</f>
      </c>
      <c r="J54" s="395"/>
      <c r="K54" s="402"/>
    </row>
    <row r="55" spans="1:11" ht="33" customHeight="1">
      <c r="A55" s="413"/>
      <c r="B55" s="97"/>
      <c r="C55" s="98"/>
      <c r="D55" s="421"/>
      <c r="E55" s="423"/>
      <c r="F55" s="425"/>
      <c r="G55" s="417"/>
      <c r="H55" s="419"/>
      <c r="I55" s="396"/>
      <c r="J55" s="397"/>
      <c r="K55" s="402"/>
    </row>
    <row r="56" spans="1:11" ht="24" customHeight="1">
      <c r="A56" s="414">
        <v>20</v>
      </c>
      <c r="B56" s="91"/>
      <c r="C56" s="92"/>
      <c r="D56" s="420"/>
      <c r="E56" s="422"/>
      <c r="F56" s="424"/>
      <c r="G56" s="416">
        <f>IF(F56&lt;&gt;"",DATEDIF(F56,"2018/4/2","Y"),"")</f>
      </c>
      <c r="H56" s="418">
        <f>IF(F56="","",VLOOKUP(DATEDIF(F56,DATE(IF(MONTH("2018/4/1")&lt;=3,YEAR("2018/4/1")-1,YEAR("2018/4/1")),4,1),"Y"),{0,"幼児";6,"小１";7,"小２";8,"小３";9,"小４";10,"小５";11,"小６";12,"中１";13,"中２";14,"中３";15,"高校";16,"高校";17,"高校";18,"大学/一般"},2,1))</f>
      </c>
      <c r="I56" s="394">
        <f>IF(F56="","",VLOOKUP(DATEDIF(F56,DATE(IF(MONTH("2018/4/1")&lt;=3,YEAR("2018/4/1")-1,YEAR("2018/4/1")),4,1),"Y"),{0,"高校生以下
（1,000円）";18,"一般
（2,000円）"},2,1))</f>
      </c>
      <c r="J56" s="395"/>
      <c r="K56" s="402"/>
    </row>
    <row r="57" spans="1:11" ht="33" customHeight="1">
      <c r="A57" s="415"/>
      <c r="B57" s="93"/>
      <c r="C57" s="94"/>
      <c r="D57" s="421"/>
      <c r="E57" s="423"/>
      <c r="F57" s="425"/>
      <c r="G57" s="417"/>
      <c r="H57" s="419"/>
      <c r="I57" s="396"/>
      <c r="J57" s="397"/>
      <c r="K57" s="402"/>
    </row>
    <row r="58" spans="1:11" ht="24" customHeight="1">
      <c r="A58" s="413">
        <v>21</v>
      </c>
      <c r="B58" s="95"/>
      <c r="C58" s="96"/>
      <c r="D58" s="420"/>
      <c r="E58" s="422"/>
      <c r="F58" s="424"/>
      <c r="G58" s="416">
        <f>IF(F58&lt;&gt;"",DATEDIF(F58,"2018/4/2","Y"),"")</f>
      </c>
      <c r="H58" s="418">
        <f>IF(F58="","",VLOOKUP(DATEDIF(F58,DATE(IF(MONTH("2018/4/1")&lt;=3,YEAR("2018/4/1")-1,YEAR("2018/4/1")),4,1),"Y"),{0,"幼児";6,"小１";7,"小２";8,"小３";9,"小４";10,"小５";11,"小６";12,"中１";13,"中２";14,"中３";15,"高校";16,"高校";17,"高校";18,"大学/一般"},2,1))</f>
      </c>
      <c r="I58" s="394">
        <f>IF(F58="","",VLOOKUP(DATEDIF(F58,DATE(IF(MONTH("2018/4/1")&lt;=3,YEAR("2018/4/1")-1,YEAR("2018/4/1")),4,1),"Y"),{0,"高校生以下
（1,000円）";18,"一般
（2,000円）"},2,1))</f>
      </c>
      <c r="J58" s="395"/>
      <c r="K58" s="402"/>
    </row>
    <row r="59" spans="1:11" ht="33" customHeight="1">
      <c r="A59" s="413"/>
      <c r="B59" s="97"/>
      <c r="C59" s="98"/>
      <c r="D59" s="421"/>
      <c r="E59" s="423"/>
      <c r="F59" s="425"/>
      <c r="G59" s="417"/>
      <c r="H59" s="419"/>
      <c r="I59" s="396"/>
      <c r="J59" s="397"/>
      <c r="K59" s="402"/>
    </row>
    <row r="60" spans="1:11" ht="24" customHeight="1">
      <c r="A60" s="414">
        <v>22</v>
      </c>
      <c r="B60" s="91"/>
      <c r="C60" s="92"/>
      <c r="D60" s="420"/>
      <c r="E60" s="422"/>
      <c r="F60" s="424"/>
      <c r="G60" s="416">
        <f>IF(F60&lt;&gt;"",DATEDIF(F60,"2018/4/2","Y"),"")</f>
      </c>
      <c r="H60" s="418">
        <f>IF(F60="","",VLOOKUP(DATEDIF(F60,DATE(IF(MONTH("2018/4/1")&lt;=3,YEAR("2018/4/1")-1,YEAR("2018/4/1")),4,1),"Y"),{0,"幼児";6,"小１";7,"小２";8,"小３";9,"小４";10,"小５";11,"小６";12,"中１";13,"中２";14,"中３";15,"高校";16,"高校";17,"高校";18,"大学/一般"},2,1))</f>
      </c>
      <c r="I60" s="394">
        <f>IF(F60="","",VLOOKUP(DATEDIF(F60,DATE(IF(MONTH("2018/4/1")&lt;=3,YEAR("2018/4/1")-1,YEAR("2018/4/1")),4,1),"Y"),{0,"高校生以下
（1,000円）";18,"一般
（2,000円）"},2,1))</f>
      </c>
      <c r="J60" s="395"/>
      <c r="K60" s="402"/>
    </row>
    <row r="61" spans="1:11" ht="33" customHeight="1">
      <c r="A61" s="415"/>
      <c r="B61" s="93"/>
      <c r="C61" s="94"/>
      <c r="D61" s="421"/>
      <c r="E61" s="423"/>
      <c r="F61" s="425"/>
      <c r="G61" s="417"/>
      <c r="H61" s="419"/>
      <c r="I61" s="396"/>
      <c r="J61" s="397"/>
      <c r="K61" s="402"/>
    </row>
    <row r="62" spans="1:11" ht="24" customHeight="1">
      <c r="A62" s="413">
        <v>23</v>
      </c>
      <c r="B62" s="95"/>
      <c r="C62" s="96"/>
      <c r="D62" s="420"/>
      <c r="E62" s="422"/>
      <c r="F62" s="424"/>
      <c r="G62" s="416">
        <f>IF(F62&lt;&gt;"",DATEDIF(F62,"2018/4/2","Y"),"")</f>
      </c>
      <c r="H62" s="418">
        <f>IF(F62="","",VLOOKUP(DATEDIF(F62,DATE(IF(MONTH("2018/4/1")&lt;=3,YEAR("2018/4/1")-1,YEAR("2018/4/1")),4,1),"Y"),{0,"幼児";6,"小１";7,"小２";8,"小３";9,"小４";10,"小５";11,"小６";12,"中１";13,"中２";14,"中３";15,"高校";16,"高校";17,"高校";18,"大学/一般"},2,1))</f>
      </c>
      <c r="I62" s="394">
        <f>IF(F62="","",VLOOKUP(DATEDIF(F62,DATE(IF(MONTH("2018/4/1")&lt;=3,YEAR("2018/4/1")-1,YEAR("2018/4/1")),4,1),"Y"),{0,"高校生以下
（1,000円）";18,"一般
（2,000円）"},2,1))</f>
      </c>
      <c r="J62" s="395"/>
      <c r="K62" s="402"/>
    </row>
    <row r="63" spans="1:11" ht="33" customHeight="1">
      <c r="A63" s="413"/>
      <c r="B63" s="97"/>
      <c r="C63" s="98"/>
      <c r="D63" s="421"/>
      <c r="E63" s="423"/>
      <c r="F63" s="425"/>
      <c r="G63" s="417"/>
      <c r="H63" s="419"/>
      <c r="I63" s="396"/>
      <c r="J63" s="397"/>
      <c r="K63" s="402"/>
    </row>
    <row r="64" spans="1:11" ht="24" customHeight="1">
      <c r="A64" s="414">
        <v>24</v>
      </c>
      <c r="B64" s="91"/>
      <c r="C64" s="92"/>
      <c r="D64" s="420"/>
      <c r="E64" s="422"/>
      <c r="F64" s="424"/>
      <c r="G64" s="416">
        <f>IF(F64&lt;&gt;"",DATEDIF(F64,"2018/4/2","Y"),"")</f>
      </c>
      <c r="H64" s="418">
        <f>IF(F64="","",VLOOKUP(DATEDIF(F64,DATE(IF(MONTH("2018/4/1")&lt;=3,YEAR("2018/4/1")-1,YEAR("2018/4/1")),4,1),"Y"),{0,"幼児";6,"小１";7,"小２";8,"小３";9,"小４";10,"小５";11,"小６";12,"中１";13,"中２";14,"中３";15,"高校";16,"高校";17,"高校";18,"大学/一般"},2,1))</f>
      </c>
      <c r="I64" s="394">
        <f>IF(F64="","",VLOOKUP(DATEDIF(F64,DATE(IF(MONTH("2018/4/1")&lt;=3,YEAR("2018/4/1")-1,YEAR("2018/4/1")),4,1),"Y"),{0,"高校生以下
（1,000円）";18,"一般
（2,000円）"},2,1))</f>
      </c>
      <c r="J64" s="395"/>
      <c r="K64" s="402"/>
    </row>
    <row r="65" spans="1:11" ht="33" customHeight="1">
      <c r="A65" s="415"/>
      <c r="B65" s="93"/>
      <c r="C65" s="94"/>
      <c r="D65" s="421"/>
      <c r="E65" s="423"/>
      <c r="F65" s="425"/>
      <c r="G65" s="417"/>
      <c r="H65" s="419"/>
      <c r="I65" s="396"/>
      <c r="J65" s="397"/>
      <c r="K65" s="402"/>
    </row>
    <row r="66" spans="1:11" ht="24" customHeight="1">
      <c r="A66" s="414">
        <v>25</v>
      </c>
      <c r="B66" s="91"/>
      <c r="C66" s="92"/>
      <c r="D66" s="420"/>
      <c r="E66" s="422"/>
      <c r="F66" s="424"/>
      <c r="G66" s="416">
        <f>IF(F66&lt;&gt;"",DATEDIF(F66,"2018/4/2","Y"),"")</f>
      </c>
      <c r="H66" s="418">
        <f>IF(F66="","",VLOOKUP(DATEDIF(F66,DATE(IF(MONTH("2018/4/1")&lt;=3,YEAR("2018/4/1")-1,YEAR("2018/4/1")),4,1),"Y"),{0,"幼児";6,"小１";7,"小２";8,"小３";9,"小４";10,"小５";11,"小６";12,"中１";13,"中２";14,"中３";15,"高校";16,"高校";17,"高校";18,"大学/一般"},2,1))</f>
      </c>
      <c r="I66" s="394">
        <f>IF(F66="","",VLOOKUP(DATEDIF(F66,DATE(IF(MONTH("2018/4/1")&lt;=3,YEAR("2018/4/1")-1,YEAR("2018/4/1")),4,1),"Y"),{0,"高校生以下
（1,000円）";18,"一般
（2,000円）"},2,1))</f>
      </c>
      <c r="J66" s="395"/>
      <c r="K66" s="402"/>
    </row>
    <row r="67" spans="1:11" ht="33" customHeight="1">
      <c r="A67" s="415"/>
      <c r="B67" s="93"/>
      <c r="C67" s="94"/>
      <c r="D67" s="421"/>
      <c r="E67" s="423"/>
      <c r="F67" s="425"/>
      <c r="G67" s="417"/>
      <c r="H67" s="419"/>
      <c r="I67" s="396"/>
      <c r="J67" s="397"/>
      <c r="K67" s="402"/>
    </row>
    <row r="68" spans="1:10" ht="18.75" customHeight="1">
      <c r="A68" s="426" t="s">
        <v>33</v>
      </c>
      <c r="B68" s="427"/>
      <c r="C68" s="427"/>
      <c r="D68" s="427"/>
      <c r="E68" s="427"/>
      <c r="F68" s="427"/>
      <c r="G68" s="427"/>
      <c r="H68" s="427"/>
      <c r="I68" s="427"/>
      <c r="J68" s="427"/>
    </row>
    <row r="69" spans="1:10" ht="18.75" customHeight="1">
      <c r="A69" s="411"/>
      <c r="B69" s="412"/>
      <c r="C69" s="412"/>
      <c r="D69" s="412"/>
      <c r="E69" s="412"/>
      <c r="F69" s="412"/>
      <c r="G69" s="412"/>
      <c r="H69" s="412"/>
      <c r="I69" s="412"/>
      <c r="J69" s="412"/>
    </row>
    <row r="70" spans="1:10" ht="18.75" customHeight="1">
      <c r="A70" s="411"/>
      <c r="B70" s="412"/>
      <c r="C70" s="412"/>
      <c r="D70" s="412"/>
      <c r="E70" s="412"/>
      <c r="F70" s="412"/>
      <c r="G70" s="412"/>
      <c r="H70" s="412"/>
      <c r="I70" s="412"/>
      <c r="J70" s="412"/>
    </row>
  </sheetData>
  <sheetProtection password="CC21" sheet="1" objects="1" scenarios="1" selectLockedCells="1"/>
  <mergeCells count="231">
    <mergeCell ref="F56:F57"/>
    <mergeCell ref="G56:G57"/>
    <mergeCell ref="D42:D43"/>
    <mergeCell ref="D44:D45"/>
    <mergeCell ref="D64:D65"/>
    <mergeCell ref="D66:D67"/>
    <mergeCell ref="D54:D55"/>
    <mergeCell ref="D56:D57"/>
    <mergeCell ref="D60:D61"/>
    <mergeCell ref="D62:D63"/>
    <mergeCell ref="E66:E67"/>
    <mergeCell ref="H66:H67"/>
    <mergeCell ref="F66:F67"/>
    <mergeCell ref="G66:G67"/>
    <mergeCell ref="K60:K61"/>
    <mergeCell ref="K62:K63"/>
    <mergeCell ref="K64:K65"/>
    <mergeCell ref="K66:K67"/>
    <mergeCell ref="F62:F63"/>
    <mergeCell ref="G62:G63"/>
    <mergeCell ref="H64:H65"/>
    <mergeCell ref="I4:J4"/>
    <mergeCell ref="H16:H17"/>
    <mergeCell ref="A10:J10"/>
    <mergeCell ref="A11:J11"/>
    <mergeCell ref="A12:J12"/>
    <mergeCell ref="A16:A17"/>
    <mergeCell ref="A7:B7"/>
    <mergeCell ref="B9:C9"/>
    <mergeCell ref="A8:A9"/>
    <mergeCell ref="F58:F59"/>
    <mergeCell ref="G58:G59"/>
    <mergeCell ref="H58:H59"/>
    <mergeCell ref="H62:H63"/>
    <mergeCell ref="E62:E63"/>
    <mergeCell ref="A66:A67"/>
    <mergeCell ref="A64:A65"/>
    <mergeCell ref="E64:E65"/>
    <mergeCell ref="F64:F65"/>
    <mergeCell ref="G64:G65"/>
    <mergeCell ref="A58:A59"/>
    <mergeCell ref="D58:D59"/>
    <mergeCell ref="E58:E59"/>
    <mergeCell ref="A62:A63"/>
    <mergeCell ref="A56:A57"/>
    <mergeCell ref="E56:E57"/>
    <mergeCell ref="H56:H57"/>
    <mergeCell ref="I56:J57"/>
    <mergeCell ref="K54:K55"/>
    <mergeCell ref="K56:K57"/>
    <mergeCell ref="K58:K59"/>
    <mergeCell ref="A60:A61"/>
    <mergeCell ref="E60:E61"/>
    <mergeCell ref="F60:F61"/>
    <mergeCell ref="G60:G61"/>
    <mergeCell ref="H60:H61"/>
    <mergeCell ref="A54:A55"/>
    <mergeCell ref="E54:E55"/>
    <mergeCell ref="F54:F55"/>
    <mergeCell ref="G54:G55"/>
    <mergeCell ref="H52:H53"/>
    <mergeCell ref="I52:J53"/>
    <mergeCell ref="I54:J55"/>
    <mergeCell ref="H54:H55"/>
    <mergeCell ref="F52:F53"/>
    <mergeCell ref="G52:G53"/>
    <mergeCell ref="E48:E49"/>
    <mergeCell ref="A52:A53"/>
    <mergeCell ref="E52:E53"/>
    <mergeCell ref="D52:D53"/>
    <mergeCell ref="A50:A51"/>
    <mergeCell ref="E50:E51"/>
    <mergeCell ref="A48:A49"/>
    <mergeCell ref="D48:D49"/>
    <mergeCell ref="D50:D51"/>
    <mergeCell ref="F50:F51"/>
    <mergeCell ref="G50:G51"/>
    <mergeCell ref="H48:H49"/>
    <mergeCell ref="F48:F49"/>
    <mergeCell ref="G48:G49"/>
    <mergeCell ref="K52:K53"/>
    <mergeCell ref="H50:H51"/>
    <mergeCell ref="I50:J51"/>
    <mergeCell ref="K42:K43"/>
    <mergeCell ref="K44:K45"/>
    <mergeCell ref="K46:K47"/>
    <mergeCell ref="K48:K49"/>
    <mergeCell ref="K50:K51"/>
    <mergeCell ref="A46:A47"/>
    <mergeCell ref="E46:E47"/>
    <mergeCell ref="F46:F47"/>
    <mergeCell ref="G46:G47"/>
    <mergeCell ref="D46:D47"/>
    <mergeCell ref="H44:H45"/>
    <mergeCell ref="H46:H47"/>
    <mergeCell ref="F42:F43"/>
    <mergeCell ref="G42:G43"/>
    <mergeCell ref="H42:H43"/>
    <mergeCell ref="E40:E41"/>
    <mergeCell ref="F40:F41"/>
    <mergeCell ref="A44:A45"/>
    <mergeCell ref="E44:E45"/>
    <mergeCell ref="F44:F45"/>
    <mergeCell ref="G44:G45"/>
    <mergeCell ref="A18:A19"/>
    <mergeCell ref="H40:H41"/>
    <mergeCell ref="D40:D41"/>
    <mergeCell ref="F20:F21"/>
    <mergeCell ref="G20:G21"/>
    <mergeCell ref="E24:E25"/>
    <mergeCell ref="A6:B6"/>
    <mergeCell ref="B8:C8"/>
    <mergeCell ref="D20:D21"/>
    <mergeCell ref="A14:A15"/>
    <mergeCell ref="F16:F17"/>
    <mergeCell ref="D36:D37"/>
    <mergeCell ref="D26:D27"/>
    <mergeCell ref="E20:E21"/>
    <mergeCell ref="C6:E6"/>
    <mergeCell ref="E26:E27"/>
    <mergeCell ref="G6:J6"/>
    <mergeCell ref="A38:A39"/>
    <mergeCell ref="D38:D39"/>
    <mergeCell ref="E38:E39"/>
    <mergeCell ref="F38:F39"/>
    <mergeCell ref="H38:H39"/>
    <mergeCell ref="G9:H9"/>
    <mergeCell ref="D22:D23"/>
    <mergeCell ref="E18:E19"/>
    <mergeCell ref="A26:A27"/>
    <mergeCell ref="F24:F25"/>
    <mergeCell ref="A24:A25"/>
    <mergeCell ref="D24:D25"/>
    <mergeCell ref="B2:J2"/>
    <mergeCell ref="D14:E14"/>
    <mergeCell ref="D18:D19"/>
    <mergeCell ref="I14:J14"/>
    <mergeCell ref="C7:J7"/>
    <mergeCell ref="G16:G17"/>
    <mergeCell ref="H18:H19"/>
    <mergeCell ref="G8:H8"/>
    <mergeCell ref="E16:E17"/>
    <mergeCell ref="F18:F19"/>
    <mergeCell ref="A22:A23"/>
    <mergeCell ref="E22:E23"/>
    <mergeCell ref="F22:F23"/>
    <mergeCell ref="G22:G23"/>
    <mergeCell ref="D16:D17"/>
    <mergeCell ref="K40:K41"/>
    <mergeCell ref="H20:H21"/>
    <mergeCell ref="H22:H23"/>
    <mergeCell ref="A20:A21"/>
    <mergeCell ref="G18:G19"/>
    <mergeCell ref="H24:H25"/>
    <mergeCell ref="G24:G25"/>
    <mergeCell ref="H28:H29"/>
    <mergeCell ref="I26:J27"/>
    <mergeCell ref="K36:K37"/>
    <mergeCell ref="K38:K39"/>
    <mergeCell ref="A28:A29"/>
    <mergeCell ref="E28:E29"/>
    <mergeCell ref="F28:F29"/>
    <mergeCell ref="A30:A31"/>
    <mergeCell ref="E30:E31"/>
    <mergeCell ref="D30:D31"/>
    <mergeCell ref="D28:D29"/>
    <mergeCell ref="H32:H33"/>
    <mergeCell ref="E34:E35"/>
    <mergeCell ref="F26:F27"/>
    <mergeCell ref="G26:G27"/>
    <mergeCell ref="H26:H27"/>
    <mergeCell ref="F30:F31"/>
    <mergeCell ref="G28:G29"/>
    <mergeCell ref="G30:G31"/>
    <mergeCell ref="F34:F35"/>
    <mergeCell ref="E32:E33"/>
    <mergeCell ref="F32:F33"/>
    <mergeCell ref="K26:K27"/>
    <mergeCell ref="K28:K29"/>
    <mergeCell ref="K30:K31"/>
    <mergeCell ref="K32:K33"/>
    <mergeCell ref="K34:K35"/>
    <mergeCell ref="H30:H31"/>
    <mergeCell ref="I28:J29"/>
    <mergeCell ref="A70:J70"/>
    <mergeCell ref="A36:A37"/>
    <mergeCell ref="H36:H37"/>
    <mergeCell ref="E36:E37"/>
    <mergeCell ref="F36:F37"/>
    <mergeCell ref="A68:J68"/>
    <mergeCell ref="G40:G41"/>
    <mergeCell ref="G38:G39"/>
    <mergeCell ref="A42:A43"/>
    <mergeCell ref="E42:E43"/>
    <mergeCell ref="A69:J69"/>
    <mergeCell ref="A34:A35"/>
    <mergeCell ref="A32:A33"/>
    <mergeCell ref="G32:G33"/>
    <mergeCell ref="H34:H35"/>
    <mergeCell ref="G36:G37"/>
    <mergeCell ref="A40:A41"/>
    <mergeCell ref="D32:D33"/>
    <mergeCell ref="D34:D35"/>
    <mergeCell ref="G34:G35"/>
    <mergeCell ref="K24:K25"/>
    <mergeCell ref="I18:J19"/>
    <mergeCell ref="I16:J17"/>
    <mergeCell ref="I15:J15"/>
    <mergeCell ref="I20:J21"/>
    <mergeCell ref="I22:J23"/>
    <mergeCell ref="I24:J25"/>
    <mergeCell ref="I42:J43"/>
    <mergeCell ref="I44:J45"/>
    <mergeCell ref="I46:J47"/>
    <mergeCell ref="I48:J49"/>
    <mergeCell ref="K14:K15"/>
    <mergeCell ref="I30:J31"/>
    <mergeCell ref="I32:J33"/>
    <mergeCell ref="I34:J35"/>
    <mergeCell ref="I36:J37"/>
    <mergeCell ref="I38:J39"/>
    <mergeCell ref="I58:J59"/>
    <mergeCell ref="I60:J61"/>
    <mergeCell ref="I62:J63"/>
    <mergeCell ref="I64:J65"/>
    <mergeCell ref="I66:J67"/>
    <mergeCell ref="K16:K17"/>
    <mergeCell ref="K18:K19"/>
    <mergeCell ref="K20:K21"/>
    <mergeCell ref="K22:K23"/>
    <mergeCell ref="I40:J41"/>
  </mergeCells>
  <conditionalFormatting sqref="D18:D19">
    <cfRule type="expression" priority="8" dxfId="11" stopIfTrue="1">
      <formula>AND(D18="○",E18="○")</formula>
    </cfRule>
    <cfRule type="cellIs" priority="10" dxfId="10" operator="equal" stopIfTrue="1">
      <formula>"○"</formula>
    </cfRule>
  </conditionalFormatting>
  <conditionalFormatting sqref="E18:E19">
    <cfRule type="expression" priority="7" dxfId="11" stopIfTrue="1">
      <formula>AND(D18="○",E18="○")</formula>
    </cfRule>
    <cfRule type="cellIs" priority="9" dxfId="10" operator="equal" stopIfTrue="1">
      <formula>"○"</formula>
    </cfRule>
  </conditionalFormatting>
  <conditionalFormatting sqref="D20:D67">
    <cfRule type="expression" priority="4" dxfId="11" stopIfTrue="1">
      <formula>AND(D20="○",E20="○")</formula>
    </cfRule>
    <cfRule type="cellIs" priority="6" dxfId="10" operator="equal" stopIfTrue="1">
      <formula>"○"</formula>
    </cfRule>
  </conditionalFormatting>
  <conditionalFormatting sqref="E20:E67">
    <cfRule type="expression" priority="1" dxfId="11" stopIfTrue="1">
      <formula>AND(D20="○",E20="○")</formula>
    </cfRule>
    <cfRule type="cellIs" priority="2" dxfId="10" operator="equal" stopIfTrue="1">
      <formula>"○"</formula>
    </cfRule>
  </conditionalFormatting>
  <dataValidations count="3">
    <dataValidation type="list" allowBlank="1" showInputMessage="1" showErrorMessage="1" sqref="D18:E18 D20:E20 D22:E22 D24:E24 D26:E26 D28:E28 D30:E30 D32:E32 D34:E34 D36:E36 D38:E38 D40:E40 D42:E42 D44:E44 D46:E46 D48:E48 D50:E50 D52:E52 D54:E54 D56:E56 D58:E58 D60:E60 D62:E62 D64:E64 D66:E66">
      <formula1>"○,　"</formula1>
    </dataValidation>
    <dataValidation type="date" allowBlank="1" showInputMessage="1" showErrorMessage="1" sqref="F18:F67">
      <formula1>1</formula1>
      <formula2>42825</formula2>
    </dataValidation>
    <dataValidation type="list" showInputMessage="1" showErrorMessage="1" sqref="I16:J67">
      <formula1>$L$10:$L$12</formula1>
    </dataValidation>
  </dataValidations>
  <printOptions horizontalCentered="1" verticalCentered="1"/>
  <pageMargins left="0.5905511811023623" right="0.5905511811023623" top="0.3937007874015748" bottom="0.5905511811023623" header="0.31496062992125984" footer="0.5118110236220472"/>
  <pageSetup firstPageNumber="1" useFirstPageNumber="1" horizontalDpi="600" verticalDpi="600" orientation="portrait" paperSize="9" scale="85" r:id="rId4"/>
  <headerFooter alignWithMargins="0">
    <oddFooter>&amp;C&amp;"ＭＳ 明朝,標準"&amp;P／&amp;N&amp;R&amp;"ＭＳ 明朝,標準"&amp;F</oddFooter>
  </headerFooter>
  <rowBreaks count="1" manualBreakCount="1">
    <brk id="37" max="9" man="1"/>
  </rowBreaks>
  <drawing r:id="rId3"/>
  <legacyDrawing r:id="rId2"/>
</worksheet>
</file>

<file path=xl/worksheets/sheet4.xml><?xml version="1.0" encoding="utf-8"?>
<worksheet xmlns="http://schemas.openxmlformats.org/spreadsheetml/2006/main" xmlns:r="http://schemas.openxmlformats.org/officeDocument/2006/relationships">
  <dimension ref="A1:G26"/>
  <sheetViews>
    <sheetView zoomScalePageLayoutView="0" workbookViewId="0" topLeftCell="A1">
      <selection activeCell="E3" sqref="E3:E26"/>
    </sheetView>
  </sheetViews>
  <sheetFormatPr defaultColWidth="9.00390625" defaultRowHeight="13.5"/>
  <cols>
    <col min="5" max="5" width="11.00390625" style="0" bestFit="1" customWidth="1"/>
    <col min="7" max="7" width="11.875" style="0" bestFit="1" customWidth="1"/>
  </cols>
  <sheetData>
    <row r="1" spans="2:5" ht="13.5">
      <c r="B1" s="1" t="s">
        <v>6</v>
      </c>
      <c r="C1" s="1" t="s">
        <v>7</v>
      </c>
      <c r="D1" s="1" t="s">
        <v>31</v>
      </c>
      <c r="E1" s="1" t="s">
        <v>32</v>
      </c>
    </row>
    <row r="2" spans="1:5" ht="13.5">
      <c r="A2">
        <v>1</v>
      </c>
      <c r="B2" t="b">
        <f>IF('会員登録申込書(新規)'!D18="○",TRUE,FALSE)</f>
        <v>0</v>
      </c>
      <c r="C2" t="b">
        <f>IF('会員登録申込書(新規)'!E18="○",TRUE,FALSE)</f>
        <v>0</v>
      </c>
      <c r="D2" t="b">
        <f>IF('会員登録申込書(新規)'!I18="一般
（2,000円）",TRUE,FALSE)</f>
        <v>0</v>
      </c>
      <c r="E2" t="b">
        <f>IF('会員登録申込書(新規)'!I18="高校生以下
（1,000円）",TRUE,FALSE)</f>
        <v>0</v>
      </c>
    </row>
    <row r="3" spans="1:5" ht="13.5">
      <c r="A3">
        <v>2</v>
      </c>
      <c r="B3" t="b">
        <f>IF('会員登録申込書(新規)'!D20="○",TRUE,FALSE)</f>
        <v>0</v>
      </c>
      <c r="C3" t="b">
        <f>IF('会員登録申込書(新規)'!E20="○",TRUE,FALSE)</f>
        <v>0</v>
      </c>
      <c r="D3" t="b">
        <f>IF('会員登録申込書(新規)'!I20="一般
（2,000円）",TRUE,FALSE)</f>
        <v>0</v>
      </c>
      <c r="E3" t="b">
        <f>IF('会員登録申込書(新規)'!I20="高校生以下
（1,000円）",TRUE,FALSE)</f>
        <v>0</v>
      </c>
    </row>
    <row r="4" spans="1:5" ht="13.5">
      <c r="A4">
        <v>3</v>
      </c>
      <c r="B4" t="b">
        <f>IF('会員登録申込書(新規)'!D22="○",TRUE,FALSE)</f>
        <v>0</v>
      </c>
      <c r="C4" t="b">
        <f>IF('会員登録申込書(新規)'!E22="○",TRUE,FALSE)</f>
        <v>0</v>
      </c>
      <c r="D4" t="b">
        <f>IF('会員登録申込書(新規)'!I22="一般
（2,000円）",TRUE,FALSE)</f>
        <v>0</v>
      </c>
      <c r="E4" t="b">
        <f>IF('会員登録申込書(新規)'!I22="高校生以下
（1,000円）",TRUE,FALSE)</f>
        <v>0</v>
      </c>
    </row>
    <row r="5" spans="1:7" ht="13.5">
      <c r="A5">
        <v>4</v>
      </c>
      <c r="B5" t="b">
        <f>IF('会員登録申込書(新規)'!D24="○",TRUE,FALSE)</f>
        <v>0</v>
      </c>
      <c r="C5" t="b">
        <f>IF('会員登録申込書(新規)'!E24="○",TRUE,FALSE)</f>
        <v>0</v>
      </c>
      <c r="D5" t="b">
        <f>IF('会員登録申込書(新規)'!I24="一般
（2,000円）",TRUE,FALSE)</f>
        <v>0</v>
      </c>
      <c r="E5" t="b">
        <f>IF('会員登録申込書(新規)'!I24="高校生以下
（1,000円）",TRUE,FALSE)</f>
        <v>0</v>
      </c>
      <c r="G5" s="69"/>
    </row>
    <row r="6" spans="1:5" ht="13.5">
      <c r="A6">
        <v>5</v>
      </c>
      <c r="B6" t="b">
        <f>IF('会員登録申込書(新規)'!D26="○",TRUE,FALSE)</f>
        <v>0</v>
      </c>
      <c r="C6" t="b">
        <f>IF('会員登録申込書(新規)'!E26="○",TRUE,FALSE)</f>
        <v>0</v>
      </c>
      <c r="D6" t="b">
        <f>IF('会員登録申込書(新規)'!I26="一般
（2,000円）",TRUE,FALSE)</f>
        <v>0</v>
      </c>
      <c r="E6" t="b">
        <f>IF('会員登録申込書(新規)'!I26="高校生以下
（1,000円）",TRUE,FALSE)</f>
        <v>0</v>
      </c>
    </row>
    <row r="7" spans="1:5" ht="13.5">
      <c r="A7">
        <v>6</v>
      </c>
      <c r="B7" t="b">
        <f>IF('会員登録申込書(新規)'!D28="○",TRUE,FALSE)</f>
        <v>0</v>
      </c>
      <c r="C7" t="b">
        <f>IF('会員登録申込書(新規)'!E28="○",TRUE,FALSE)</f>
        <v>0</v>
      </c>
      <c r="D7" t="b">
        <f>IF('会員登録申込書(新規)'!I28="一般
（2,000円）",TRUE,FALSE)</f>
        <v>0</v>
      </c>
      <c r="E7" t="b">
        <f>IF('会員登録申込書(新規)'!I28="高校生以下
（1,000円）",TRUE,FALSE)</f>
        <v>0</v>
      </c>
    </row>
    <row r="8" spans="1:5" ht="13.5">
      <c r="A8">
        <v>7</v>
      </c>
      <c r="B8" t="b">
        <f>IF('会員登録申込書(新規)'!D30="○",TRUE,FALSE)</f>
        <v>0</v>
      </c>
      <c r="C8" t="b">
        <f>IF('会員登録申込書(新規)'!E30="○",TRUE,FALSE)</f>
        <v>0</v>
      </c>
      <c r="D8" t="b">
        <f>IF('会員登録申込書(新規)'!I30="一般
（2,000円）",TRUE,FALSE)</f>
        <v>0</v>
      </c>
      <c r="E8" t="b">
        <f>IF('会員登録申込書(新規)'!I30="高校生以下
（1,000円）",TRUE,FALSE)</f>
        <v>0</v>
      </c>
    </row>
    <row r="9" spans="1:5" ht="13.5">
      <c r="A9">
        <v>8</v>
      </c>
      <c r="B9" t="b">
        <f>IF('会員登録申込書(新規)'!D32="○",TRUE,FALSE)</f>
        <v>0</v>
      </c>
      <c r="C9" t="b">
        <f>IF('会員登録申込書(新規)'!E32="○",TRUE,FALSE)</f>
        <v>0</v>
      </c>
      <c r="D9" t="b">
        <f>IF('会員登録申込書(新規)'!I32="一般
（2,000円）",TRUE,FALSE)</f>
        <v>0</v>
      </c>
      <c r="E9" t="b">
        <f>IF('会員登録申込書(新規)'!I32="高校生以下
（1,000円）",TRUE,FALSE)</f>
        <v>0</v>
      </c>
    </row>
    <row r="10" spans="1:5" ht="13.5">
      <c r="A10">
        <v>9</v>
      </c>
      <c r="B10" t="b">
        <f>IF('会員登録申込書(新規)'!D34="○",TRUE,FALSE)</f>
        <v>0</v>
      </c>
      <c r="C10" t="b">
        <f>IF('会員登録申込書(新規)'!E34="○",TRUE,FALSE)</f>
        <v>0</v>
      </c>
      <c r="D10" t="b">
        <f>IF('会員登録申込書(新規)'!I34="一般
（2,000円）",TRUE,FALSE)</f>
        <v>0</v>
      </c>
      <c r="E10" t="b">
        <f>IF('会員登録申込書(新規)'!I34="高校生以下
（1,000円）",TRUE,FALSE)</f>
        <v>0</v>
      </c>
    </row>
    <row r="11" spans="1:5" ht="13.5">
      <c r="A11">
        <v>10</v>
      </c>
      <c r="B11" t="b">
        <f>IF('会員登録申込書(新規)'!D36="○",TRUE,FALSE)</f>
        <v>0</v>
      </c>
      <c r="C11" t="b">
        <f>IF('会員登録申込書(新規)'!E36="○",TRUE,FALSE)</f>
        <v>0</v>
      </c>
      <c r="D11" t="b">
        <f>IF('会員登録申込書(新規)'!I36="一般
（2,000円）",TRUE,FALSE)</f>
        <v>0</v>
      </c>
      <c r="E11" t="b">
        <f>IF('会員登録申込書(新規)'!I36="高校生以下
（1,000円）",TRUE,FALSE)</f>
        <v>0</v>
      </c>
    </row>
    <row r="12" spans="1:5" ht="13.5">
      <c r="A12">
        <v>11</v>
      </c>
      <c r="B12" t="b">
        <f>IF('会員登録申込書(新規)'!D38="○",TRUE,FALSE)</f>
        <v>0</v>
      </c>
      <c r="C12" t="b">
        <f>IF('会員登録申込書(新規)'!E38="○",TRUE,FALSE)</f>
        <v>0</v>
      </c>
      <c r="D12" t="b">
        <f>IF('会員登録申込書(新規)'!I38="一般
（2,000円）",TRUE,FALSE)</f>
        <v>0</v>
      </c>
      <c r="E12" t="b">
        <f>IF('会員登録申込書(新規)'!I38="高校生以下
（1,000円）",TRUE,FALSE)</f>
        <v>0</v>
      </c>
    </row>
    <row r="13" spans="1:5" ht="13.5">
      <c r="A13">
        <v>12</v>
      </c>
      <c r="B13" t="b">
        <f>IF('会員登録申込書(新規)'!D40="○",TRUE,FALSE)</f>
        <v>0</v>
      </c>
      <c r="C13" t="b">
        <f>IF('会員登録申込書(新規)'!E40="○",TRUE,FALSE)</f>
        <v>0</v>
      </c>
      <c r="D13" t="b">
        <f>IF('会員登録申込書(新規)'!I40="一般
（2,000円）",TRUE,FALSE)</f>
        <v>0</v>
      </c>
      <c r="E13" t="b">
        <f>IF('会員登録申込書(新規)'!I40="高校生以下
（1,000円）",TRUE,FALSE)</f>
        <v>0</v>
      </c>
    </row>
    <row r="14" spans="1:5" ht="13.5">
      <c r="A14">
        <v>13</v>
      </c>
      <c r="B14" t="b">
        <f>IF('会員登録申込書(新規)'!D42="○",TRUE,FALSE)</f>
        <v>0</v>
      </c>
      <c r="C14" t="b">
        <f>IF('会員登録申込書(新規)'!E42="○",TRUE,FALSE)</f>
        <v>0</v>
      </c>
      <c r="D14" t="b">
        <f>IF('会員登録申込書(新規)'!I42="一般
（2,000円）",TRUE,FALSE)</f>
        <v>0</v>
      </c>
      <c r="E14" t="b">
        <f>IF('会員登録申込書(新規)'!I42="高校生以下
（1,000円）",TRUE,FALSE)</f>
        <v>0</v>
      </c>
    </row>
    <row r="15" spans="1:5" ht="13.5">
      <c r="A15">
        <v>14</v>
      </c>
      <c r="B15" t="b">
        <f>IF('会員登録申込書(新規)'!D44="○",TRUE,FALSE)</f>
        <v>0</v>
      </c>
      <c r="C15" t="b">
        <f>IF('会員登録申込書(新規)'!E44="○",TRUE,FALSE)</f>
        <v>0</v>
      </c>
      <c r="D15" t="b">
        <f>IF('会員登録申込書(新規)'!I44="一般
（2,000円）",TRUE,FALSE)</f>
        <v>0</v>
      </c>
      <c r="E15" t="b">
        <f>IF('会員登録申込書(新規)'!I44="高校生以下
（1,000円）",TRUE,FALSE)</f>
        <v>0</v>
      </c>
    </row>
    <row r="16" spans="1:5" ht="13.5">
      <c r="A16">
        <v>15</v>
      </c>
      <c r="B16" t="b">
        <f>IF('会員登録申込書(新規)'!D46="○",TRUE,FALSE)</f>
        <v>0</v>
      </c>
      <c r="C16" t="b">
        <f>IF('会員登録申込書(新規)'!E46="○",TRUE,FALSE)</f>
        <v>0</v>
      </c>
      <c r="D16" t="b">
        <f>IF('会員登録申込書(新規)'!I46="一般
（2,000円）",TRUE,FALSE)</f>
        <v>0</v>
      </c>
      <c r="E16" t="b">
        <f>IF('会員登録申込書(新規)'!I46="高校生以下
（1,000円）",TRUE,FALSE)</f>
        <v>0</v>
      </c>
    </row>
    <row r="17" spans="1:5" ht="13.5">
      <c r="A17">
        <v>16</v>
      </c>
      <c r="B17" t="b">
        <f>IF('会員登録申込書(新規)'!D48="○",TRUE,FALSE)</f>
        <v>0</v>
      </c>
      <c r="C17" t="b">
        <f>IF('会員登録申込書(新規)'!E48="○",TRUE,FALSE)</f>
        <v>0</v>
      </c>
      <c r="D17" t="b">
        <f>IF('会員登録申込書(新規)'!I48="一般
（2,000円）",TRUE,FALSE)</f>
        <v>0</v>
      </c>
      <c r="E17" t="b">
        <f>IF('会員登録申込書(新規)'!I48="高校生以下
（1,000円）",TRUE,FALSE)</f>
        <v>0</v>
      </c>
    </row>
    <row r="18" spans="1:5" ht="13.5">
      <c r="A18">
        <v>17</v>
      </c>
      <c r="B18" t="b">
        <f>IF('会員登録申込書(新規)'!D50="○",TRUE,FALSE)</f>
        <v>0</v>
      </c>
      <c r="C18" t="b">
        <f>IF('会員登録申込書(新規)'!E50="○",TRUE,FALSE)</f>
        <v>0</v>
      </c>
      <c r="D18" t="b">
        <f>IF('会員登録申込書(新規)'!I50="一般
（2,000円）",TRUE,FALSE)</f>
        <v>0</v>
      </c>
      <c r="E18" t="b">
        <f>IF('会員登録申込書(新規)'!I50="高校生以下
（1,000円）",TRUE,FALSE)</f>
        <v>0</v>
      </c>
    </row>
    <row r="19" spans="1:5" ht="13.5">
      <c r="A19">
        <v>18</v>
      </c>
      <c r="B19" t="b">
        <f>IF('会員登録申込書(新規)'!D52="○",TRUE,FALSE)</f>
        <v>0</v>
      </c>
      <c r="C19" t="b">
        <f>IF('会員登録申込書(新規)'!E52="○",TRUE,FALSE)</f>
        <v>0</v>
      </c>
      <c r="D19" t="b">
        <f>IF('会員登録申込書(新規)'!I52="一般
（2,000円）",TRUE,FALSE)</f>
        <v>0</v>
      </c>
      <c r="E19" t="b">
        <f>IF('会員登録申込書(新規)'!I52="高校生以下
（1,000円）",TRUE,FALSE)</f>
        <v>0</v>
      </c>
    </row>
    <row r="20" spans="1:5" ht="13.5">
      <c r="A20">
        <v>19</v>
      </c>
      <c r="B20" t="b">
        <f>IF('会員登録申込書(新規)'!D54="○",TRUE,FALSE)</f>
        <v>0</v>
      </c>
      <c r="C20" t="b">
        <f>IF('会員登録申込書(新規)'!E54="○",TRUE,FALSE)</f>
        <v>0</v>
      </c>
      <c r="D20" t="b">
        <f>IF('会員登録申込書(新規)'!I54="一般
（2,000円）",TRUE,FALSE)</f>
        <v>0</v>
      </c>
      <c r="E20" t="b">
        <f>IF('会員登録申込書(新規)'!I54="高校生以下
（1,000円）",TRUE,FALSE)</f>
        <v>0</v>
      </c>
    </row>
    <row r="21" spans="1:5" ht="13.5">
      <c r="A21">
        <v>20</v>
      </c>
      <c r="B21" t="b">
        <f>IF('会員登録申込書(新規)'!D56="○",TRUE,FALSE)</f>
        <v>0</v>
      </c>
      <c r="C21" t="b">
        <f>IF('会員登録申込書(新規)'!E56="○",TRUE,FALSE)</f>
        <v>0</v>
      </c>
      <c r="D21" t="b">
        <f>IF('会員登録申込書(新規)'!I56="一般
（2,000円）",TRUE,FALSE)</f>
        <v>0</v>
      </c>
      <c r="E21" t="b">
        <f>IF('会員登録申込書(新規)'!I56="高校生以下
（1,000円）",TRUE,FALSE)</f>
        <v>0</v>
      </c>
    </row>
    <row r="22" spans="1:5" ht="13.5">
      <c r="A22">
        <v>21</v>
      </c>
      <c r="B22" t="b">
        <f>IF('会員登録申込書(新規)'!D58="○",TRUE,FALSE)</f>
        <v>0</v>
      </c>
      <c r="C22" t="b">
        <f>IF('会員登録申込書(新規)'!E58="○",TRUE,FALSE)</f>
        <v>0</v>
      </c>
      <c r="D22" t="b">
        <f>IF('会員登録申込書(新規)'!I58="一般
（2,000円）",TRUE,FALSE)</f>
        <v>0</v>
      </c>
      <c r="E22" t="b">
        <f>IF('会員登録申込書(新規)'!I58="高校生以下
（1,000円）",TRUE,FALSE)</f>
        <v>0</v>
      </c>
    </row>
    <row r="23" spans="1:5" ht="13.5">
      <c r="A23">
        <v>22</v>
      </c>
      <c r="B23" t="b">
        <f>IF('会員登録申込書(新規)'!D60="○",TRUE,FALSE)</f>
        <v>0</v>
      </c>
      <c r="C23" t="b">
        <f>IF('会員登録申込書(新規)'!E60="○",TRUE,FALSE)</f>
        <v>0</v>
      </c>
      <c r="D23" t="b">
        <f>IF('会員登録申込書(新規)'!I60="一般
（2,000円）",TRUE,FALSE)</f>
        <v>0</v>
      </c>
      <c r="E23" t="b">
        <f>IF('会員登録申込書(新規)'!I60="高校生以下
（1,000円）",TRUE,FALSE)</f>
        <v>0</v>
      </c>
    </row>
    <row r="24" spans="1:5" ht="13.5">
      <c r="A24">
        <v>23</v>
      </c>
      <c r="B24" t="b">
        <f>IF('会員登録申込書(新規)'!D62="○",TRUE,FALSE)</f>
        <v>0</v>
      </c>
      <c r="C24" t="b">
        <f>IF('会員登録申込書(新規)'!E62="○",TRUE,FALSE)</f>
        <v>0</v>
      </c>
      <c r="D24" t="b">
        <f>IF('会員登録申込書(新規)'!I62="一般
（2,000円）",TRUE,FALSE)</f>
        <v>0</v>
      </c>
      <c r="E24" t="b">
        <f>IF('会員登録申込書(新規)'!I62="高校生以下
（1,000円）",TRUE,FALSE)</f>
        <v>0</v>
      </c>
    </row>
    <row r="25" spans="1:5" ht="13.5">
      <c r="A25">
        <v>24</v>
      </c>
      <c r="B25" t="b">
        <f>IF('会員登録申込書(新規)'!D64="○",TRUE,FALSE)</f>
        <v>0</v>
      </c>
      <c r="C25" t="b">
        <f>IF('会員登録申込書(新規)'!E64="○",TRUE,FALSE)</f>
        <v>0</v>
      </c>
      <c r="D25" t="b">
        <f>IF('会員登録申込書(新規)'!I64="一般
（2,000円）",TRUE,FALSE)</f>
        <v>0</v>
      </c>
      <c r="E25" t="b">
        <f>IF('会員登録申込書(新規)'!I64="高校生以下
（1,000円）",TRUE,FALSE)</f>
        <v>0</v>
      </c>
    </row>
    <row r="26" spans="1:5" ht="13.5">
      <c r="A26">
        <v>25</v>
      </c>
      <c r="B26" t="b">
        <f>IF('会員登録申込書(新規)'!D66="○",TRUE,FALSE)</f>
        <v>0</v>
      </c>
      <c r="C26" t="b">
        <f>IF('会員登録申込書(新規)'!E66="○",TRUE,FALSE)</f>
        <v>0</v>
      </c>
      <c r="D26" t="b">
        <f>IF('会員登録申込書(新規)'!I66="一般
（2,000円）",TRUE,FALSE)</f>
        <v>0</v>
      </c>
      <c r="E26" t="b">
        <f>IF('会員登録申込書(新規)'!I66="高校生以下
（1,000円）",TRUE,FALSE)</f>
        <v>0</v>
      </c>
    </row>
  </sheetData>
  <sheetProtection/>
  <printOptions/>
  <pageMargins left="0.75" right="0.75" top="1" bottom="1" header="0.512" footer="0.512"/>
  <pageSetup orientation="portrait" paperSize="9" r:id="rId1"/>
</worksheet>
</file>

<file path=xl/worksheets/sheet5.xml><?xml version="1.0" encoding="utf-8"?>
<worksheet xmlns="http://schemas.openxmlformats.org/spreadsheetml/2006/main" xmlns:r="http://schemas.openxmlformats.org/officeDocument/2006/relationships">
  <dimension ref="A1:D27"/>
  <sheetViews>
    <sheetView zoomScalePageLayoutView="0" workbookViewId="0" topLeftCell="A1">
      <selection activeCell="E25" sqref="E25"/>
    </sheetView>
  </sheetViews>
  <sheetFormatPr defaultColWidth="9.00390625" defaultRowHeight="13.5"/>
  <cols>
    <col min="1" max="1" width="15.375" style="0" customWidth="1"/>
    <col min="2" max="2" width="13.375" style="0" customWidth="1"/>
    <col min="4" max="4" width="5.875" style="0" customWidth="1"/>
  </cols>
  <sheetData>
    <row r="1" spans="1:3" ht="13.5">
      <c r="A1" s="73" t="s">
        <v>88</v>
      </c>
      <c r="B1" s="1" t="s">
        <v>31</v>
      </c>
      <c r="C1" s="1" t="s">
        <v>32</v>
      </c>
    </row>
    <row r="2" spans="1:4" ht="13.5">
      <c r="A2" s="70">
        <f>IF('会員登録申込書(新規)'!B19&lt;&gt;"",1,0)</f>
        <v>0</v>
      </c>
      <c r="B2" s="70">
        <f>IF(AND(A2,syukei!D2)=TRUE,1,0)</f>
        <v>0</v>
      </c>
      <c r="C2">
        <f>IF(AND(A2,syukei!E2),1,0)</f>
        <v>0</v>
      </c>
      <c r="D2" s="72"/>
    </row>
    <row r="3" spans="1:4" ht="13.5">
      <c r="A3" s="70">
        <f>IF('会員登録申込書(新規)'!B21&lt;&gt;"",1,0)</f>
        <v>0</v>
      </c>
      <c r="B3" s="70">
        <f>IF(AND(A3,syukei!D3),1,0)</f>
        <v>0</v>
      </c>
      <c r="C3">
        <f>IF(AND(A3,syukei!E3),1,0)</f>
        <v>0</v>
      </c>
      <c r="D3" s="72"/>
    </row>
    <row r="4" spans="1:3" ht="13.5">
      <c r="A4" s="70">
        <f>IF('会員登録申込書(新規)'!B23&lt;&gt;"",1,0)</f>
        <v>0</v>
      </c>
      <c r="B4" s="70">
        <f>IF(AND(A4,syukei!D4),1,0)</f>
        <v>0</v>
      </c>
      <c r="C4">
        <f>IF(AND(A4,syukei!E4),1,0)</f>
        <v>0</v>
      </c>
    </row>
    <row r="5" spans="1:3" ht="13.5">
      <c r="A5" s="70">
        <f>IF('会員登録申込書(新規)'!B25&lt;&gt;"",1,0)</f>
        <v>0</v>
      </c>
      <c r="B5" s="70">
        <f>IF(AND(A5,syukei!D5),1,0)</f>
        <v>0</v>
      </c>
      <c r="C5">
        <f>IF(AND(A5,syukei!E5),1,0)</f>
        <v>0</v>
      </c>
    </row>
    <row r="6" spans="1:3" ht="13.5">
      <c r="A6" s="70">
        <f>IF('会員登録申込書(新規)'!B27&lt;&gt;"",1,0)</f>
        <v>0</v>
      </c>
      <c r="B6" s="70">
        <f>IF(AND(A6,syukei!D6),1,0)</f>
        <v>0</v>
      </c>
      <c r="C6">
        <f>IF(AND(A6,syukei!E6),1,0)</f>
        <v>0</v>
      </c>
    </row>
    <row r="7" spans="1:3" ht="13.5">
      <c r="A7" s="70">
        <f>IF('会員登録申込書(新規)'!B29&lt;&gt;"",1,0)</f>
        <v>0</v>
      </c>
      <c r="B7" s="70">
        <f>IF(AND(A7,syukei!D7),1,0)</f>
        <v>0</v>
      </c>
      <c r="C7">
        <f>IF(AND(A7,syukei!E7),1,0)</f>
        <v>0</v>
      </c>
    </row>
    <row r="8" spans="1:3" ht="13.5">
      <c r="A8" s="70">
        <f>IF('会員登録申込書(新規)'!B31&lt;&gt;"",1,0)</f>
        <v>0</v>
      </c>
      <c r="B8" s="70">
        <f>IF(AND(A8,syukei!D8),1,0)</f>
        <v>0</v>
      </c>
      <c r="C8">
        <f>IF(AND(A8,syukei!E8),1,0)</f>
        <v>0</v>
      </c>
    </row>
    <row r="9" spans="1:3" ht="13.5">
      <c r="A9" s="70">
        <f>IF('会員登録申込書(新規)'!B33&lt;&gt;"",1,0)</f>
        <v>0</v>
      </c>
      <c r="B9" s="70">
        <f>IF(AND(A9,syukei!D9),1,0)</f>
        <v>0</v>
      </c>
      <c r="C9">
        <f>IF(AND(A9,syukei!E9),1,0)</f>
        <v>0</v>
      </c>
    </row>
    <row r="10" spans="1:3" ht="13.5">
      <c r="A10" s="70">
        <f>IF('会員登録申込書(新規)'!B35&lt;&gt;"",1,0)</f>
        <v>0</v>
      </c>
      <c r="B10" s="70">
        <f>IF(AND(A10,syukei!D10),1,0)</f>
        <v>0</v>
      </c>
      <c r="C10">
        <f>IF(AND(A10,syukei!E10),1,0)</f>
        <v>0</v>
      </c>
    </row>
    <row r="11" spans="1:3" ht="13.5">
      <c r="A11" s="70">
        <f>IF('会員登録申込書(新規)'!B37&lt;&gt;"",1,0)</f>
        <v>0</v>
      </c>
      <c r="B11" s="70">
        <f>IF(AND(A11,syukei!D11),1,0)</f>
        <v>0</v>
      </c>
      <c r="C11">
        <f>IF(AND(A11,syukei!E11),1,0)</f>
        <v>0</v>
      </c>
    </row>
    <row r="12" spans="1:3" ht="13.5">
      <c r="A12" s="70">
        <f>IF('会員登録申込書(新規)'!B39&lt;&gt;"",1,0)</f>
        <v>0</v>
      </c>
      <c r="B12" s="70">
        <f>IF(AND(A12,syukei!D12),1,0)</f>
        <v>0</v>
      </c>
      <c r="C12">
        <f>IF(AND(A12,syukei!E12),1,0)</f>
        <v>0</v>
      </c>
    </row>
    <row r="13" spans="1:3" ht="13.5">
      <c r="A13" s="70">
        <f>IF('会員登録申込書(新規)'!B41&lt;&gt;"",1,0)</f>
        <v>0</v>
      </c>
      <c r="B13" s="70">
        <f>IF(AND(A13,syukei!D13),1,0)</f>
        <v>0</v>
      </c>
      <c r="C13">
        <f>IF(AND(A13,syukei!E13),1,0)</f>
        <v>0</v>
      </c>
    </row>
    <row r="14" spans="1:3" ht="13.5">
      <c r="A14" s="70">
        <f>IF('会員登録申込書(新規)'!B43&lt;&gt;"",1,0)</f>
        <v>0</v>
      </c>
      <c r="B14" s="70">
        <f>IF(AND(A14,syukei!D14),1,0)</f>
        <v>0</v>
      </c>
      <c r="C14">
        <f>IF(AND(A14,syukei!E14),1,0)</f>
        <v>0</v>
      </c>
    </row>
    <row r="15" spans="1:3" ht="13.5">
      <c r="A15" s="70">
        <f>IF('会員登録申込書(新規)'!B45&lt;&gt;"",1,0)</f>
        <v>0</v>
      </c>
      <c r="B15" s="70">
        <f>IF(AND(A15,syukei!D15),1,0)</f>
        <v>0</v>
      </c>
      <c r="C15">
        <f>IF(AND(A15,syukei!E15),1,0)</f>
        <v>0</v>
      </c>
    </row>
    <row r="16" spans="1:3" ht="13.5">
      <c r="A16" s="70">
        <f>IF('会員登録申込書(新規)'!B47&lt;&gt;"",1,0)</f>
        <v>0</v>
      </c>
      <c r="B16" s="70">
        <f>IF(AND(A16,syukei!D16),1,0)</f>
        <v>0</v>
      </c>
      <c r="C16">
        <f>IF(AND(A16,syukei!E16),1,0)</f>
        <v>0</v>
      </c>
    </row>
    <row r="17" spans="1:3" ht="13.5">
      <c r="A17" s="70">
        <f>IF('会員登録申込書(新規)'!B49&lt;&gt;"",1,0)</f>
        <v>0</v>
      </c>
      <c r="B17" s="70">
        <f>IF(AND(A17,syukei!D17),1,0)</f>
        <v>0</v>
      </c>
      <c r="C17">
        <f>IF(AND(A17,syukei!E17),1,0)</f>
        <v>0</v>
      </c>
    </row>
    <row r="18" spans="1:3" ht="13.5">
      <c r="A18" s="70">
        <f>IF('会員登録申込書(新規)'!B51&lt;&gt;"",1,0)</f>
        <v>0</v>
      </c>
      <c r="B18" s="70">
        <f>IF(AND(A18,syukei!D18),1,0)</f>
        <v>0</v>
      </c>
      <c r="C18">
        <f>IF(AND(A18,syukei!E18),1,0)</f>
        <v>0</v>
      </c>
    </row>
    <row r="19" spans="1:3" ht="13.5">
      <c r="A19" s="70">
        <f>IF('会員登録申込書(新規)'!B53&lt;&gt;"",1,0)</f>
        <v>0</v>
      </c>
      <c r="B19" s="70">
        <f>IF(AND(A19,syukei!D19),1,0)</f>
        <v>0</v>
      </c>
      <c r="C19">
        <f>IF(AND(A19,syukei!E19),1,0)</f>
        <v>0</v>
      </c>
    </row>
    <row r="20" spans="1:3" ht="13.5">
      <c r="A20" s="70">
        <f>IF('会員登録申込書(新規)'!B55&lt;&gt;"",1,0)</f>
        <v>0</v>
      </c>
      <c r="B20" s="70">
        <f>IF(AND(A20,syukei!D20),1,0)</f>
        <v>0</v>
      </c>
      <c r="C20">
        <f>IF(AND(A20,syukei!E20),1,0)</f>
        <v>0</v>
      </c>
    </row>
    <row r="21" spans="1:3" ht="13.5">
      <c r="A21" s="70">
        <f>IF('会員登録申込書(新規)'!B57&lt;&gt;"",1,0)</f>
        <v>0</v>
      </c>
      <c r="B21" s="70">
        <f>IF(AND(A21,syukei!D21),1,0)</f>
        <v>0</v>
      </c>
      <c r="C21">
        <f>IF(AND(A21,syukei!E21),1,0)</f>
        <v>0</v>
      </c>
    </row>
    <row r="22" spans="1:3" ht="13.5">
      <c r="A22" s="70">
        <f>IF('会員登録申込書(新規)'!B59&lt;&gt;"",1,0)</f>
        <v>0</v>
      </c>
      <c r="B22" s="70">
        <f>IF(AND(A22,syukei!D22),1,0)</f>
        <v>0</v>
      </c>
      <c r="C22">
        <f>IF(AND(A22,syukei!E22),1,0)</f>
        <v>0</v>
      </c>
    </row>
    <row r="23" spans="1:3" ht="13.5">
      <c r="A23" s="70">
        <f>IF('会員登録申込書(新規)'!B61&lt;&gt;"",1,0)</f>
        <v>0</v>
      </c>
      <c r="B23" s="70">
        <f>IF(AND(A23,syukei!D23),1,0)</f>
        <v>0</v>
      </c>
      <c r="C23">
        <f>IF(AND(A23,syukei!E23),1,0)</f>
        <v>0</v>
      </c>
    </row>
    <row r="24" spans="1:3" ht="13.5">
      <c r="A24" s="70">
        <f>IF('会員登録申込書(新規)'!B63&lt;&gt;"",1,0)</f>
        <v>0</v>
      </c>
      <c r="B24" s="70">
        <f>IF(AND(A24,syukei!D24),1,0)</f>
        <v>0</v>
      </c>
      <c r="C24">
        <f>IF(AND(A24,syukei!E24),1,0)</f>
        <v>0</v>
      </c>
    </row>
    <row r="25" spans="1:3" ht="13.5">
      <c r="A25" s="70">
        <f>IF('会員登録申込書(新規)'!B65&lt;&gt;"",1,0)</f>
        <v>0</v>
      </c>
      <c r="B25" s="70">
        <f>IF(AND(A25,syukei!D25),1,0)</f>
        <v>0</v>
      </c>
      <c r="C25">
        <f>IF(AND(A25,syukei!E25),1,0)</f>
        <v>0</v>
      </c>
    </row>
    <row r="26" spans="1:3" ht="13.5">
      <c r="A26" s="70">
        <f>IF('会員登録申込書(新規)'!B67&lt;&gt;"",1,0)</f>
        <v>0</v>
      </c>
      <c r="B26" s="70">
        <f>IF(AND(A26,syukei!D26),1,0)</f>
        <v>0</v>
      </c>
      <c r="C26">
        <f>IF(AND(A26,syukei!E26),1,0)</f>
        <v>0</v>
      </c>
    </row>
    <row r="27" spans="1:3" ht="13.5">
      <c r="A27" s="71" t="s">
        <v>87</v>
      </c>
      <c r="B27">
        <f>SUM(B2:B26)</f>
        <v>0</v>
      </c>
      <c r="C27">
        <f>SUM(C2:C26)</f>
        <v>0</v>
      </c>
    </row>
  </sheetData>
  <sheetProtection/>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tabColor indexed="13"/>
  </sheetPr>
  <dimension ref="A1:T34"/>
  <sheetViews>
    <sheetView showRowColHeaders="0" zoomScaleSheetLayoutView="100" zoomScalePageLayoutView="0" workbookViewId="0" topLeftCell="A1">
      <selection activeCell="E15" sqref="E15"/>
    </sheetView>
  </sheetViews>
  <sheetFormatPr defaultColWidth="9.00390625" defaultRowHeight="13.5"/>
  <cols>
    <col min="1" max="1" width="5.25390625" style="117" customWidth="1"/>
    <col min="2" max="2" width="9.50390625" style="3" customWidth="1"/>
    <col min="3" max="3" width="7.375" style="118" customWidth="1"/>
    <col min="4" max="4" width="8.25390625" style="118" customWidth="1"/>
    <col min="5" max="6" width="7.50390625" style="119" customWidth="1"/>
    <col min="7" max="7" width="5.75390625" style="3" customWidth="1"/>
    <col min="8" max="9" width="5.00390625" style="3" customWidth="1"/>
    <col min="10" max="10" width="10.00390625" style="154" customWidth="1"/>
    <col min="11" max="11" width="5.50390625" style="3" customWidth="1"/>
    <col min="12" max="12" width="5.375" style="3" customWidth="1"/>
    <col min="13" max="14" width="5.75390625" style="3" customWidth="1"/>
    <col min="15" max="16" width="6.75390625" style="3" customWidth="1"/>
    <col min="17" max="17" width="15.25390625" style="129" hidden="1" customWidth="1"/>
    <col min="18" max="18" width="9.00390625" style="3" hidden="1" customWidth="1"/>
    <col min="19" max="19" width="13.00390625" style="3" hidden="1" customWidth="1"/>
    <col min="20" max="16384" width="9.00390625" style="3" customWidth="1"/>
  </cols>
  <sheetData>
    <row r="1" ht="27" customHeight="1">
      <c r="J1" s="3"/>
    </row>
    <row r="2" ht="27" customHeight="1">
      <c r="J2" s="3"/>
    </row>
    <row r="3" spans="1:13" ht="25.5" customHeight="1">
      <c r="A3" s="17"/>
      <c r="B3" s="480" t="s">
        <v>172</v>
      </c>
      <c r="C3" s="480"/>
      <c r="D3" s="480"/>
      <c r="E3" s="480"/>
      <c r="F3" s="480"/>
      <c r="G3" s="480"/>
      <c r="H3" s="480"/>
      <c r="I3" s="480"/>
      <c r="J3" s="480"/>
      <c r="K3" s="480"/>
      <c r="L3" s="480"/>
      <c r="M3" s="480"/>
    </row>
    <row r="4" spans="2:17" s="106" customFormat="1" ht="17.25" customHeight="1">
      <c r="B4" s="480"/>
      <c r="C4" s="480"/>
      <c r="D4" s="480"/>
      <c r="E4" s="480"/>
      <c r="F4" s="480"/>
      <c r="G4" s="480"/>
      <c r="H4" s="480"/>
      <c r="I4" s="480"/>
      <c r="J4" s="480"/>
      <c r="K4" s="480"/>
      <c r="L4" s="480"/>
      <c r="M4" s="480"/>
      <c r="O4" s="474"/>
      <c r="P4" s="474"/>
      <c r="Q4" s="130"/>
    </row>
    <row r="5" spans="1:20" s="106" customFormat="1" ht="23.25" customHeight="1">
      <c r="A5" s="107" t="s">
        <v>34</v>
      </c>
      <c r="J5" s="107" t="s">
        <v>41</v>
      </c>
      <c r="K5" s="475" t="str">
        <f>'支部情報　確認書'!M3&amp;'支部情報　確認書'!N3&amp;'支部情報　確認書'!O3&amp;'支部情報　確認書'!P3&amp;'支部情報　確認書'!Q3&amp;'支部情報　確認書'!R3</f>
        <v>年月日</v>
      </c>
      <c r="L5" s="475"/>
      <c r="M5" s="475"/>
      <c r="N5" s="475"/>
      <c r="O5" s="475"/>
      <c r="P5" s="475"/>
      <c r="Q5" s="224"/>
      <c r="R5" s="224"/>
      <c r="S5" s="224"/>
      <c r="T5" s="224"/>
    </row>
    <row r="6" spans="2:17" s="106" customFormat="1" ht="24.75" customHeight="1">
      <c r="B6" s="153" t="s">
        <v>42</v>
      </c>
      <c r="C6" s="478"/>
      <c r="D6" s="479"/>
      <c r="E6" s="153" t="s">
        <v>43</v>
      </c>
      <c r="F6" s="481"/>
      <c r="G6" s="482"/>
      <c r="H6" s="482"/>
      <c r="I6" s="483"/>
      <c r="J6" s="484" t="s">
        <v>37</v>
      </c>
      <c r="K6" s="485"/>
      <c r="L6" s="481"/>
      <c r="M6" s="482"/>
      <c r="N6" s="483"/>
      <c r="O6" s="108"/>
      <c r="P6" s="109"/>
      <c r="Q6" s="131"/>
    </row>
    <row r="7" spans="2:17" s="106" customFormat="1" ht="24.75" customHeight="1">
      <c r="B7" s="496" t="s">
        <v>44</v>
      </c>
      <c r="C7" s="521" t="s">
        <v>45</v>
      </c>
      <c r="D7" s="522"/>
      <c r="E7" s="248">
        <f>COUNTIF(Q:Q,"一般
（2,000円）")</f>
        <v>0</v>
      </c>
      <c r="F7" s="81" t="s">
        <v>46</v>
      </c>
      <c r="G7" s="498">
        <v>2000</v>
      </c>
      <c r="H7" s="498"/>
      <c r="I7" s="499"/>
      <c r="J7" s="529" t="s">
        <v>47</v>
      </c>
      <c r="K7" s="429"/>
      <c r="L7" s="523">
        <f>E7+E8</f>
        <v>0</v>
      </c>
      <c r="M7" s="523"/>
      <c r="N7" s="524"/>
      <c r="O7" s="550"/>
      <c r="P7" s="551"/>
      <c r="Q7" s="131"/>
    </row>
    <row r="8" spans="2:17" s="106" customFormat="1" ht="24.75" customHeight="1">
      <c r="B8" s="497"/>
      <c r="C8" s="532" t="s">
        <v>48</v>
      </c>
      <c r="D8" s="531"/>
      <c r="E8" s="249">
        <f>COUNTIF(Q:Q,"高校生以下
（1,000円）")</f>
        <v>0</v>
      </c>
      <c r="F8" s="79" t="s">
        <v>49</v>
      </c>
      <c r="G8" s="500">
        <v>1000</v>
      </c>
      <c r="H8" s="500"/>
      <c r="I8" s="501"/>
      <c r="J8" s="530" t="s">
        <v>50</v>
      </c>
      <c r="K8" s="531"/>
      <c r="L8" s="525">
        <f>E7*G7+E8*G8</f>
        <v>0</v>
      </c>
      <c r="M8" s="525"/>
      <c r="N8" s="526"/>
      <c r="O8" s="550"/>
      <c r="P8" s="552"/>
      <c r="Q8" s="131"/>
    </row>
    <row r="9" spans="1:17" s="106" customFormat="1" ht="24.75" customHeight="1">
      <c r="A9" s="105" t="s">
        <v>51</v>
      </c>
      <c r="B9" s="110"/>
      <c r="C9" s="26"/>
      <c r="D9" s="26"/>
      <c r="E9" s="111"/>
      <c r="F9" s="26"/>
      <c r="G9" s="112"/>
      <c r="H9" s="112"/>
      <c r="I9" s="112"/>
      <c r="J9" s="26"/>
      <c r="K9" s="26"/>
      <c r="L9" s="113"/>
      <c r="M9" s="113"/>
      <c r="N9" s="113"/>
      <c r="Q9" s="131"/>
    </row>
    <row r="10" spans="1:17" s="106" customFormat="1" ht="24.75" customHeight="1">
      <c r="A10" s="114" t="s">
        <v>177</v>
      </c>
      <c r="O10" s="115"/>
      <c r="Q10" s="131"/>
    </row>
    <row r="11" spans="1:20" s="106" customFormat="1" ht="33.75" customHeight="1">
      <c r="A11" s="496" t="s">
        <v>52</v>
      </c>
      <c r="B11" s="496" t="s">
        <v>53</v>
      </c>
      <c r="C11" s="19" t="s">
        <v>54</v>
      </c>
      <c r="D11" s="20" t="s">
        <v>55</v>
      </c>
      <c r="E11" s="148" t="s">
        <v>56</v>
      </c>
      <c r="F11" s="149" t="s">
        <v>57</v>
      </c>
      <c r="G11" s="202" t="s">
        <v>38</v>
      </c>
      <c r="H11" s="533" t="s">
        <v>91</v>
      </c>
      <c r="I11" s="534"/>
      <c r="J11" s="152" t="s">
        <v>58</v>
      </c>
      <c r="K11" s="527" t="s">
        <v>184</v>
      </c>
      <c r="L11" s="528"/>
      <c r="M11" s="527" t="s">
        <v>185</v>
      </c>
      <c r="N11" s="528"/>
      <c r="O11" s="488" t="s">
        <v>186</v>
      </c>
      <c r="P11" s="489"/>
      <c r="Q11" s="155" t="s">
        <v>99</v>
      </c>
      <c r="T11" s="490" t="s">
        <v>175</v>
      </c>
    </row>
    <row r="12" spans="1:20" s="106" customFormat="1" ht="33.75" customHeight="1">
      <c r="A12" s="497"/>
      <c r="B12" s="497"/>
      <c r="C12" s="21" t="s">
        <v>15</v>
      </c>
      <c r="D12" s="22" t="s">
        <v>16</v>
      </c>
      <c r="E12" s="150" t="s">
        <v>59</v>
      </c>
      <c r="F12" s="151" t="s">
        <v>60</v>
      </c>
      <c r="G12" s="200" t="s">
        <v>170</v>
      </c>
      <c r="H12" s="23" t="s">
        <v>6</v>
      </c>
      <c r="I12" s="24" t="s">
        <v>7</v>
      </c>
      <c r="J12" s="201" t="s">
        <v>61</v>
      </c>
      <c r="K12" s="25" t="s">
        <v>39</v>
      </c>
      <c r="L12" s="26" t="s">
        <v>40</v>
      </c>
      <c r="M12" s="27" t="s">
        <v>39</v>
      </c>
      <c r="N12" s="26" t="s">
        <v>40</v>
      </c>
      <c r="O12" s="507" t="s">
        <v>168</v>
      </c>
      <c r="P12" s="508"/>
      <c r="Q12" s="132"/>
      <c r="T12" s="404"/>
    </row>
    <row r="13" spans="1:20" s="106" customFormat="1" ht="16.5" customHeight="1">
      <c r="A13" s="503" t="s">
        <v>62</v>
      </c>
      <c r="B13" s="502" t="s">
        <v>63</v>
      </c>
      <c r="C13" s="28" t="s">
        <v>64</v>
      </c>
      <c r="D13" s="29" t="s">
        <v>65</v>
      </c>
      <c r="E13" s="30" t="s">
        <v>66</v>
      </c>
      <c r="F13" s="31" t="s">
        <v>23</v>
      </c>
      <c r="G13" s="539" t="s">
        <v>67</v>
      </c>
      <c r="H13" s="541" t="s">
        <v>89</v>
      </c>
      <c r="I13" s="545"/>
      <c r="J13" s="543">
        <v>35065</v>
      </c>
      <c r="K13" s="491">
        <f>IF(J13&lt;&gt;"",DATEDIF(J13,"2012/4/2","Y"),"")</f>
        <v>16</v>
      </c>
      <c r="L13" s="547">
        <f>IF(J13&lt;&gt;"",DATEDIF(J13,"2013/4/1","Y"),"")</f>
        <v>17</v>
      </c>
      <c r="M13" s="537" t="str">
        <f>IF(J13="","",VLOOKUP(DATEDIF(J13,DATE(IF(MONTH("2014/4/1")&lt;=3,YEAR("2014/4/1")-2,YEAR("2014/4/1")-1),4,1),"Y"),{0,"幼児";6,"小１";7,"小２";8,"小３";9,"小４";10,"小５";11,"小６";12,"中１";13,"中２";14,"中３";15,"高校";16,"高校";17,"高校";18,"大学/一般"},2,1))</f>
        <v>高校</v>
      </c>
      <c r="N13" s="535" t="str">
        <f>IF(J13="","",VLOOKUP(DATEDIF(J13,DATE(IF(MONTH("2014/4/1")&lt;=3,YEAR("2014/4/1")-1,YEAR("2014/4/1")),4,1),"Y"),{0,"幼児";6,"小１";7,"小２";8,"小３";9,"小４";10,"小５";11,"小６";12,"中１";13,"中２";14,"中３";15,"高校";16,"高校";17,"高校";18,"大学/一般"},2,1))</f>
        <v>大学/一般</v>
      </c>
      <c r="O13" s="509" t="s">
        <v>173</v>
      </c>
      <c r="P13" s="510"/>
      <c r="Q13" s="549"/>
      <c r="R13" s="116"/>
      <c r="T13" s="469" t="s">
        <v>179</v>
      </c>
    </row>
    <row r="14" spans="1:20" s="106" customFormat="1" ht="29.25" customHeight="1">
      <c r="A14" s="503"/>
      <c r="B14" s="502"/>
      <c r="C14" s="32" t="s">
        <v>20</v>
      </c>
      <c r="D14" s="33" t="s">
        <v>21</v>
      </c>
      <c r="E14" s="34" t="s">
        <v>68</v>
      </c>
      <c r="F14" s="35" t="s">
        <v>21</v>
      </c>
      <c r="G14" s="540"/>
      <c r="H14" s="542"/>
      <c r="I14" s="546"/>
      <c r="J14" s="544"/>
      <c r="K14" s="492"/>
      <c r="L14" s="548"/>
      <c r="M14" s="538"/>
      <c r="N14" s="536"/>
      <c r="O14" s="511"/>
      <c r="P14" s="512"/>
      <c r="Q14" s="549"/>
      <c r="R14" s="116" t="s">
        <v>69</v>
      </c>
      <c r="S14" s="211" t="s">
        <v>173</v>
      </c>
      <c r="T14" s="399"/>
    </row>
    <row r="15" spans="1:20" s="106" customFormat="1" ht="19.5" customHeight="1">
      <c r="A15" s="495">
        <v>1</v>
      </c>
      <c r="B15" s="506"/>
      <c r="C15" s="162"/>
      <c r="D15" s="163"/>
      <c r="E15" s="103"/>
      <c r="F15" s="104"/>
      <c r="G15" s="486"/>
      <c r="H15" s="517"/>
      <c r="I15" s="504"/>
      <c r="J15" s="519"/>
      <c r="K15" s="493">
        <f>IF(J15&lt;&gt;"",DATEDIF(J15,"2013/4/2","Y"),"")</f>
      </c>
      <c r="L15" s="515">
        <f>IF(J15&lt;&gt;"",DATEDIF(J15,"2014/4/2","Y"),"")</f>
      </c>
      <c r="M15" s="513">
        <f>IF(J15="","",VLOOKUP(DATEDIF(J15,DATE(IF(MONTH("2014/4/1")&lt;=3,YEAR("2014/4/1")-2,YEAR("2014/4/1")-1),4,1),"Y"),{0,"幼児";6,"小１";7,"小２";8,"小３";9,"小４";10,"小５";11,"小６";12,"中１";13,"中２";14,"中３";15,"高校";16,"高校";17,"高校";18,"大学/一般"},2,1))</f>
      </c>
      <c r="N15" s="476">
        <f>IF(J15="","",VLOOKUP(DATEDIF(J15,DATE(IF(MONTH("2014/4/1")&lt;=3,YEAR("2014/4/1")-1,YEAR("2014/4/1")),4,1),"Y"),{0,"幼児";6,"小１";7,"小２";8,"小３";9,"小４";10,"小５";11,"小６";12,"中１";13,"中２";14,"中３";15,"高校";16,"高校";17,"高校";18,"大学/一般"},2,1))</f>
      </c>
      <c r="O15" s="470">
        <f>IF(G15="○","",IF(J15="","",VLOOKUP(DATEDIF(J15,DATE(IF(MONTH("2014/4/1")&lt;=3,YEAR("2014/4/1")-1,YEAR("2014/4/1")),4,1),"Y"),{0,"高校生以下
（1,000円）";18,"一般
（2,000円）"},2,1)))</f>
      </c>
      <c r="P15" s="471"/>
      <c r="Q15" s="549">
        <f>IF(D16="","",IF(G15="○",IF(O15&lt;&gt;"","二重入力","退会者"),IF(O15="","未入力",O15)))</f>
      </c>
      <c r="R15" s="116"/>
      <c r="S15" s="211" t="s">
        <v>174</v>
      </c>
      <c r="T15" s="468"/>
    </row>
    <row r="16" spans="1:20" s="106" customFormat="1" ht="31.5" customHeight="1">
      <c r="A16" s="495"/>
      <c r="B16" s="506"/>
      <c r="C16" s="156"/>
      <c r="D16" s="157"/>
      <c r="E16" s="158"/>
      <c r="F16" s="159"/>
      <c r="G16" s="487"/>
      <c r="H16" s="518"/>
      <c r="I16" s="505"/>
      <c r="J16" s="520"/>
      <c r="K16" s="494"/>
      <c r="L16" s="516"/>
      <c r="M16" s="514"/>
      <c r="N16" s="477"/>
      <c r="O16" s="472"/>
      <c r="P16" s="473"/>
      <c r="Q16" s="549"/>
      <c r="R16" s="116"/>
      <c r="T16" s="402"/>
    </row>
    <row r="17" spans="1:20" s="106" customFormat="1" ht="19.5" customHeight="1">
      <c r="A17" s="495">
        <v>2</v>
      </c>
      <c r="B17" s="506"/>
      <c r="C17" s="164"/>
      <c r="D17" s="165"/>
      <c r="E17" s="103"/>
      <c r="F17" s="104"/>
      <c r="G17" s="486"/>
      <c r="H17" s="517"/>
      <c r="I17" s="504"/>
      <c r="J17" s="519"/>
      <c r="K17" s="493">
        <f>IF(J17&lt;&gt;"",DATEDIF(J17,"2013/4/2","Y"),"")</f>
      </c>
      <c r="L17" s="515">
        <f>IF(J17&lt;&gt;"",DATEDIF(J17,"2014/4/2","Y"),"")</f>
      </c>
      <c r="M17" s="513">
        <f>IF(J17="","",VLOOKUP(DATEDIF(J17,DATE(IF(MONTH("2014/4/1")&lt;=3,YEAR("2014/4/1")-2,YEAR("2014/4/1")-1),4,1),"Y"),{0,"幼児";6,"小１";7,"小２";8,"小３";9,"小４";10,"小５";11,"小６";12,"中１";13,"中２";14,"中３";15,"高校";16,"高校";17,"高校";18,"大学/一般"},2,1))</f>
      </c>
      <c r="N17" s="476">
        <f>IF(J17="","",VLOOKUP(DATEDIF(J17,DATE(IF(MONTH("2014/4/1")&lt;=3,YEAR("2014/4/1")-1,YEAR("2014/4/1")),4,1),"Y"),{0,"幼児";6,"小１";7,"小２";8,"小３";9,"小４";10,"小５";11,"小６";12,"中１";13,"中２";14,"中３";15,"高校";16,"高校";17,"高校";18,"大学/一般"},2,1))</f>
      </c>
      <c r="O17" s="470">
        <f>IF(G17="○","",IF(J17="","",VLOOKUP(DATEDIF(J17,DATE(IF(MONTH("2014/4/1")&lt;=3,YEAR("2014/4/1")-1,YEAR("2014/4/1")),4,1),"Y"),{0,"高校生以下
（1,000円）";18,"一般
（2,000円）"},2,1)))</f>
      </c>
      <c r="P17" s="471"/>
      <c r="Q17" s="549">
        <f>IF(D18="","",IF(G17="○",IF(O17&lt;&gt;"","二重入力","退会者"),IF(O17="","未入力",O17)))</f>
      </c>
      <c r="T17" s="468"/>
    </row>
    <row r="18" spans="1:20" s="106" customFormat="1" ht="31.5" customHeight="1">
      <c r="A18" s="495"/>
      <c r="B18" s="506"/>
      <c r="C18" s="160"/>
      <c r="D18" s="161"/>
      <c r="E18" s="158"/>
      <c r="F18" s="159"/>
      <c r="G18" s="487"/>
      <c r="H18" s="518"/>
      <c r="I18" s="505"/>
      <c r="J18" s="520"/>
      <c r="K18" s="494"/>
      <c r="L18" s="516"/>
      <c r="M18" s="514"/>
      <c r="N18" s="477"/>
      <c r="O18" s="472"/>
      <c r="P18" s="473"/>
      <c r="Q18" s="549"/>
      <c r="T18" s="402"/>
    </row>
    <row r="19" spans="1:20" s="106" customFormat="1" ht="19.5" customHeight="1">
      <c r="A19" s="495">
        <v>3</v>
      </c>
      <c r="B19" s="506"/>
      <c r="C19" s="162"/>
      <c r="D19" s="163"/>
      <c r="E19" s="103"/>
      <c r="F19" s="104"/>
      <c r="G19" s="486"/>
      <c r="H19" s="517"/>
      <c r="I19" s="504"/>
      <c r="J19" s="519"/>
      <c r="K19" s="493">
        <f>IF(J19&lt;&gt;"",DATEDIF(J19,"2013/4/2","Y"),"")</f>
      </c>
      <c r="L19" s="515">
        <f>IF(J19&lt;&gt;"",DATEDIF(J19,"2014/4/2","Y"),"")</f>
      </c>
      <c r="M19" s="513">
        <f>IF(J19="","",VLOOKUP(DATEDIF(J19,DATE(IF(MONTH("2014/4/1")&lt;=3,YEAR("2014/4/1")-2,YEAR("2014/4/1")-1),4,1),"Y"),{0,"幼児";6,"小１";7,"小２";8,"小３";9,"小４";10,"小５";11,"小６";12,"中１";13,"中２";14,"中３";15,"高校";16,"高校";17,"高校";18,"大学/一般"},2,1))</f>
      </c>
      <c r="N19" s="476">
        <f>IF(J19="","",VLOOKUP(DATEDIF(J19,DATE(IF(MONTH("2014/4/1")&lt;=3,YEAR("2014/4/1")-1,YEAR("2014/4/1")),4,1),"Y"),{0,"幼児";6,"小１";7,"小２";8,"小３";9,"小４";10,"小５";11,"小６";12,"中１";13,"中２";14,"中３";15,"高校";16,"高校";17,"高校";18,"大学/一般"},2,1))</f>
      </c>
      <c r="O19" s="470">
        <f>IF(G19="○","",IF(J19="","",VLOOKUP(DATEDIF(J19,DATE(IF(MONTH("2014/4/1")&lt;=3,YEAR("2014/4/1")-1,YEAR("2014/4/1")),4,1),"Y"),{0,"高校生以下
（1,000円）";18,"一般
（2,000円）"},2,1)))</f>
      </c>
      <c r="P19" s="471"/>
      <c r="Q19" s="549">
        <f>IF(D20="","",IF(G19="○",IF(O19&lt;&gt;"","二重入力","退会者"),IF(O19="","未入力",O19)))</f>
      </c>
      <c r="T19" s="468"/>
    </row>
    <row r="20" spans="1:20" s="106" customFormat="1" ht="31.5" customHeight="1">
      <c r="A20" s="495"/>
      <c r="B20" s="506"/>
      <c r="C20" s="156"/>
      <c r="D20" s="157"/>
      <c r="E20" s="158"/>
      <c r="F20" s="159"/>
      <c r="G20" s="487"/>
      <c r="H20" s="518"/>
      <c r="I20" s="505"/>
      <c r="J20" s="520"/>
      <c r="K20" s="494"/>
      <c r="L20" s="516"/>
      <c r="M20" s="514"/>
      <c r="N20" s="477"/>
      <c r="O20" s="472"/>
      <c r="P20" s="473"/>
      <c r="Q20" s="549"/>
      <c r="T20" s="402"/>
    </row>
    <row r="21" spans="1:20" s="106" customFormat="1" ht="19.5" customHeight="1">
      <c r="A21" s="495">
        <v>4</v>
      </c>
      <c r="B21" s="506"/>
      <c r="C21" s="164"/>
      <c r="D21" s="165"/>
      <c r="E21" s="103"/>
      <c r="F21" s="104"/>
      <c r="G21" s="486"/>
      <c r="H21" s="517"/>
      <c r="I21" s="504"/>
      <c r="J21" s="519"/>
      <c r="K21" s="493">
        <f>IF(J21&lt;&gt;"",DATEDIF(J21,"2013/4/2","Y"),"")</f>
      </c>
      <c r="L21" s="515">
        <f>IF(J21&lt;&gt;"",DATEDIF(J21,"2014/4/2","Y"),"")</f>
      </c>
      <c r="M21" s="513">
        <f>IF(J21="","",VLOOKUP(DATEDIF(J21,DATE(IF(MONTH("2014/4/1")&lt;=3,YEAR("2014/4/1")-2,YEAR("2014/4/1")-1),4,1),"Y"),{0,"幼児";6,"小１";7,"小２";8,"小３";9,"小４";10,"小５";11,"小６";12,"中１";13,"中２";14,"中３";15,"高校";16,"高校";17,"高校";18,"大学/一般"},2,1))</f>
      </c>
      <c r="N21" s="476">
        <f>IF(J21="","",VLOOKUP(DATEDIF(J21,DATE(IF(MONTH("2014/4/1")&lt;=3,YEAR("2014/4/1")-1,YEAR("2014/4/1")),4,1),"Y"),{0,"幼児";6,"小１";7,"小２";8,"小３";9,"小４";10,"小５";11,"小６";12,"中１";13,"中２";14,"中３";15,"高校";16,"高校";17,"高校";18,"大学/一般"},2,1))</f>
      </c>
      <c r="O21" s="470">
        <f>IF(G21="○","",IF(J21="","",VLOOKUP(DATEDIF(J21,DATE(IF(MONTH("2014/4/1")&lt;=3,YEAR("2014/4/1")-1,YEAR("2014/4/1")),4,1),"Y"),{0,"高校生以下
（1,000円）";18,"一般
（2,000円）"},2,1)))</f>
      </c>
      <c r="P21" s="471"/>
      <c r="Q21" s="549">
        <f>IF(D22="","",IF(G21="○",IF(O21&lt;&gt;"","二重入力","退会者"),IF(O21="","未入力",O21)))</f>
      </c>
      <c r="T21" s="468"/>
    </row>
    <row r="22" spans="1:20" s="106" customFormat="1" ht="31.5" customHeight="1">
      <c r="A22" s="495"/>
      <c r="B22" s="506"/>
      <c r="C22" s="160"/>
      <c r="D22" s="161"/>
      <c r="E22" s="158"/>
      <c r="F22" s="159"/>
      <c r="G22" s="487"/>
      <c r="H22" s="518"/>
      <c r="I22" s="505"/>
      <c r="J22" s="520"/>
      <c r="K22" s="494"/>
      <c r="L22" s="516"/>
      <c r="M22" s="514"/>
      <c r="N22" s="477"/>
      <c r="O22" s="472"/>
      <c r="P22" s="473"/>
      <c r="Q22" s="549"/>
      <c r="T22" s="402"/>
    </row>
    <row r="23" spans="1:20" s="106" customFormat="1" ht="19.5" customHeight="1">
      <c r="A23" s="495">
        <v>5</v>
      </c>
      <c r="B23" s="506"/>
      <c r="C23" s="162"/>
      <c r="D23" s="163"/>
      <c r="E23" s="103"/>
      <c r="F23" s="104"/>
      <c r="G23" s="486"/>
      <c r="H23" s="517"/>
      <c r="I23" s="504"/>
      <c r="J23" s="519"/>
      <c r="K23" s="493">
        <f>IF(J23&lt;&gt;"",DATEDIF(J23,"2013/4/2","Y"),"")</f>
      </c>
      <c r="L23" s="515">
        <f>IF(J23&lt;&gt;"",DATEDIF(J23,"2014/4/2","Y"),"")</f>
      </c>
      <c r="M23" s="513">
        <f>IF(J23="","",VLOOKUP(DATEDIF(J23,DATE(IF(MONTH("2014/4/1")&lt;=3,YEAR("2014/4/1")-2,YEAR("2014/4/1")-1),4,1),"Y"),{0,"幼児";6,"小１";7,"小２";8,"小３";9,"小４";10,"小５";11,"小６";12,"中１";13,"中２";14,"中３";15,"高校";16,"高校";17,"高校";18,"大学/一般"},2,1))</f>
      </c>
      <c r="N23" s="476">
        <f>IF(J23="","",VLOOKUP(DATEDIF(J23,DATE(IF(MONTH("2014/4/1")&lt;=3,YEAR("2014/4/1")-1,YEAR("2014/4/1")),4,1),"Y"),{0,"幼児";6,"小１";7,"小２";8,"小３";9,"小４";10,"小５";11,"小６";12,"中１";13,"中２";14,"中３";15,"高校";16,"高校";17,"高校";18,"大学/一般"},2,1))</f>
      </c>
      <c r="O23" s="470">
        <f>IF(G23="○","",IF(J23="","",VLOOKUP(DATEDIF(J23,DATE(IF(MONTH("2014/4/1")&lt;=3,YEAR("2014/4/1")-1,YEAR("2014/4/1")),4,1),"Y"),{0,"高校生以下
（1,000円）";18,"一般
（2,000円）"},2,1)))</f>
      </c>
      <c r="P23" s="471"/>
      <c r="Q23" s="549">
        <f>IF(D24="","",IF(G23="○",IF(O23&lt;&gt;"","二重入力","退会者"),IF(O23="","未入力",O23)))</f>
      </c>
      <c r="T23" s="468"/>
    </row>
    <row r="24" spans="1:20" s="106" customFormat="1" ht="31.5" customHeight="1">
      <c r="A24" s="495"/>
      <c r="B24" s="506"/>
      <c r="C24" s="156"/>
      <c r="D24" s="157"/>
      <c r="E24" s="158"/>
      <c r="F24" s="159"/>
      <c r="G24" s="487"/>
      <c r="H24" s="518"/>
      <c r="I24" s="505"/>
      <c r="J24" s="520"/>
      <c r="K24" s="494"/>
      <c r="L24" s="516"/>
      <c r="M24" s="514"/>
      <c r="N24" s="477"/>
      <c r="O24" s="472"/>
      <c r="P24" s="473"/>
      <c r="Q24" s="549"/>
      <c r="T24" s="402"/>
    </row>
    <row r="25" spans="1:20" s="106" customFormat="1" ht="19.5" customHeight="1">
      <c r="A25" s="495">
        <v>6</v>
      </c>
      <c r="B25" s="506"/>
      <c r="C25" s="164"/>
      <c r="D25" s="165"/>
      <c r="E25" s="103"/>
      <c r="F25" s="104"/>
      <c r="G25" s="486"/>
      <c r="H25" s="517"/>
      <c r="I25" s="504"/>
      <c r="J25" s="519"/>
      <c r="K25" s="493">
        <f>IF(J25&lt;&gt;"",DATEDIF(J25,"2013/4/2","Y"),"")</f>
      </c>
      <c r="L25" s="515">
        <f>IF(J25&lt;&gt;"",DATEDIF(J25,"2014/4/2","Y"),"")</f>
      </c>
      <c r="M25" s="513">
        <f>IF(J25="","",VLOOKUP(DATEDIF(J25,DATE(IF(MONTH("2014/4/1")&lt;=3,YEAR("2014/4/1")-2,YEAR("2014/4/1")-1),4,1),"Y"),{0,"幼児";6,"小１";7,"小２";8,"小３";9,"小４";10,"小５";11,"小６";12,"中１";13,"中２";14,"中３";15,"高校";16,"高校";17,"高校";18,"大学/一般"},2,1))</f>
      </c>
      <c r="N25" s="476">
        <f>IF(J25="","",VLOOKUP(DATEDIF(J25,DATE(IF(MONTH("2014/4/1")&lt;=3,YEAR("2014/4/1")-1,YEAR("2014/4/1")),4,1),"Y"),{0,"幼児";6,"小１";7,"小２";8,"小３";9,"小４";10,"小５";11,"小６";12,"中１";13,"中２";14,"中３";15,"高校";16,"高校";17,"高校";18,"大学/一般"},2,1))</f>
      </c>
      <c r="O25" s="470">
        <f>IF(G25="○","",IF(J25="","",VLOOKUP(DATEDIF(J25,DATE(IF(MONTH("2014/4/1")&lt;=3,YEAR("2014/4/1")-1,YEAR("2014/4/1")),4,1),"Y"),{0,"高校生以下
（1,000円）";18,"一般
（2,000円）"},2,1)))</f>
      </c>
      <c r="P25" s="471"/>
      <c r="Q25" s="549">
        <f>IF(D26="","",IF(G25="○",IF(O25&lt;&gt;"","二重入力","退会者"),IF(O25="","未入力",O25)))</f>
      </c>
      <c r="T25" s="468"/>
    </row>
    <row r="26" spans="1:20" s="106" customFormat="1" ht="31.5" customHeight="1">
      <c r="A26" s="495"/>
      <c r="B26" s="506"/>
      <c r="C26" s="160"/>
      <c r="D26" s="161"/>
      <c r="E26" s="158"/>
      <c r="F26" s="159"/>
      <c r="G26" s="487"/>
      <c r="H26" s="518"/>
      <c r="I26" s="505"/>
      <c r="J26" s="520"/>
      <c r="K26" s="494"/>
      <c r="L26" s="516"/>
      <c r="M26" s="514"/>
      <c r="N26" s="477"/>
      <c r="O26" s="472"/>
      <c r="P26" s="473"/>
      <c r="Q26" s="549"/>
      <c r="T26" s="402"/>
    </row>
    <row r="27" spans="1:20" s="106" customFormat="1" ht="19.5" customHeight="1">
      <c r="A27" s="495">
        <v>7</v>
      </c>
      <c r="B27" s="506"/>
      <c r="C27" s="162"/>
      <c r="D27" s="163"/>
      <c r="E27" s="103"/>
      <c r="F27" s="104"/>
      <c r="G27" s="486"/>
      <c r="H27" s="517"/>
      <c r="I27" s="504"/>
      <c r="J27" s="519"/>
      <c r="K27" s="493">
        <f>IF(J27&lt;&gt;"",DATEDIF(J27,"2013/4/2","Y"),"")</f>
      </c>
      <c r="L27" s="515">
        <f>IF(J27&lt;&gt;"",DATEDIF(J27,"2014/4/2","Y"),"")</f>
      </c>
      <c r="M27" s="513">
        <f>IF(J27="","",VLOOKUP(DATEDIF(J27,DATE(IF(MONTH("2014/4/1")&lt;=3,YEAR("2014/4/1")-2,YEAR("2014/4/1")-1),4,1),"Y"),{0,"幼児";6,"小１";7,"小２";8,"小３";9,"小４";10,"小５";11,"小６";12,"中１";13,"中２";14,"中３";15,"高校";16,"高校";17,"高校";18,"大学/一般"},2,1))</f>
      </c>
      <c r="N27" s="476">
        <f>IF(J27="","",VLOOKUP(DATEDIF(J27,DATE(IF(MONTH("2014/4/1")&lt;=3,YEAR("2014/4/1")-1,YEAR("2014/4/1")),4,1),"Y"),{0,"幼児";6,"小１";7,"小２";8,"小３";9,"小４";10,"小５";11,"小６";12,"中１";13,"中２";14,"中３";15,"高校";16,"高校";17,"高校";18,"大学/一般"},2,1))</f>
      </c>
      <c r="O27" s="470">
        <f>IF(G27="○","",IF(J27="","",VLOOKUP(DATEDIF(J27,DATE(IF(MONTH("2014/4/1")&lt;=3,YEAR("2014/4/1")-1,YEAR("2014/4/1")),4,1),"Y"),{0,"高校生以下
（1,000円）";18,"一般
（2,000円）"},2,1)))</f>
      </c>
      <c r="P27" s="471"/>
      <c r="Q27" s="549">
        <f>IF(D28="","",IF(G27="○",IF(O27&lt;&gt;"","二重入力","退会者"),IF(O27="","未入力",O27)))</f>
      </c>
      <c r="T27" s="468"/>
    </row>
    <row r="28" spans="1:20" s="106" customFormat="1" ht="31.5" customHeight="1">
      <c r="A28" s="495"/>
      <c r="B28" s="506"/>
      <c r="C28" s="156"/>
      <c r="D28" s="157"/>
      <c r="E28" s="158"/>
      <c r="F28" s="159"/>
      <c r="G28" s="487"/>
      <c r="H28" s="518"/>
      <c r="I28" s="505"/>
      <c r="J28" s="520"/>
      <c r="K28" s="494"/>
      <c r="L28" s="516"/>
      <c r="M28" s="514"/>
      <c r="N28" s="477"/>
      <c r="O28" s="472"/>
      <c r="P28" s="473"/>
      <c r="Q28" s="549"/>
      <c r="T28" s="402"/>
    </row>
    <row r="29" spans="1:20" s="106" customFormat="1" ht="19.5" customHeight="1">
      <c r="A29" s="495">
        <v>8</v>
      </c>
      <c r="B29" s="506"/>
      <c r="C29" s="164"/>
      <c r="D29" s="165"/>
      <c r="E29" s="103"/>
      <c r="F29" s="104"/>
      <c r="G29" s="486"/>
      <c r="H29" s="517"/>
      <c r="I29" s="504"/>
      <c r="J29" s="519"/>
      <c r="K29" s="493">
        <f>IF(J29&lt;&gt;"",DATEDIF(J29,"2013/4/2","Y"),"")</f>
      </c>
      <c r="L29" s="515">
        <f>IF(J29&lt;&gt;"",DATEDIF(J29,"2014/4/2","Y"),"")</f>
      </c>
      <c r="M29" s="513">
        <f>IF(J29="","",VLOOKUP(DATEDIF(J29,DATE(IF(MONTH("2014/4/1")&lt;=3,YEAR("2014/4/1")-2,YEAR("2014/4/1")-1),4,1),"Y"),{0,"幼児";6,"小１";7,"小２";8,"小３";9,"小４";10,"小５";11,"小６";12,"中１";13,"中２";14,"中３";15,"高校";16,"高校";17,"高校";18,"大学/一般"},2,1))</f>
      </c>
      <c r="N29" s="476">
        <f>IF(J29="","",VLOOKUP(DATEDIF(J29,DATE(IF(MONTH("2014/4/1")&lt;=3,YEAR("2014/4/1")-1,YEAR("2014/4/1")),4,1),"Y"),{0,"幼児";6,"小１";7,"小２";8,"小３";9,"小４";10,"小５";11,"小６";12,"中１";13,"中２";14,"中３";15,"高校";16,"高校";17,"高校";18,"大学/一般"},2,1))</f>
      </c>
      <c r="O29" s="470">
        <f>IF(G29="○","",IF(J29="","",VLOOKUP(DATEDIF(J29,DATE(IF(MONTH("2014/4/1")&lt;=3,YEAR("2014/4/1")-1,YEAR("2014/4/1")),4,1),"Y"),{0,"高校生以下
（1,000円）";18,"一般
（2,000円）"},2,1)))</f>
      </c>
      <c r="P29" s="471"/>
      <c r="Q29" s="549">
        <f>IF(D30="","",IF(G29="○",IF(O29&lt;&gt;"","二重入力","退会者"),IF(O29="","未入力",O29)))</f>
      </c>
      <c r="T29" s="468"/>
    </row>
    <row r="30" spans="1:20" s="106" customFormat="1" ht="31.5" customHeight="1">
      <c r="A30" s="495"/>
      <c r="B30" s="506"/>
      <c r="C30" s="160"/>
      <c r="D30" s="161"/>
      <c r="E30" s="158"/>
      <c r="F30" s="159"/>
      <c r="G30" s="487"/>
      <c r="H30" s="518"/>
      <c r="I30" s="505"/>
      <c r="J30" s="520"/>
      <c r="K30" s="494"/>
      <c r="L30" s="516"/>
      <c r="M30" s="514"/>
      <c r="N30" s="477"/>
      <c r="O30" s="472"/>
      <c r="P30" s="473"/>
      <c r="Q30" s="549"/>
      <c r="T30" s="402"/>
    </row>
    <row r="31" spans="1:20" s="106" customFormat="1" ht="19.5" customHeight="1">
      <c r="A31" s="495">
        <v>9</v>
      </c>
      <c r="B31" s="506"/>
      <c r="C31" s="164"/>
      <c r="D31" s="165"/>
      <c r="E31" s="103"/>
      <c r="F31" s="104"/>
      <c r="G31" s="486"/>
      <c r="H31" s="517"/>
      <c r="I31" s="504"/>
      <c r="J31" s="519"/>
      <c r="K31" s="493">
        <f>IF(J31&lt;&gt;"",DATEDIF(J31,"2013/4/2","Y"),"")</f>
      </c>
      <c r="L31" s="515">
        <f>IF(J31&lt;&gt;"",DATEDIF(J31,"2014/4/2","Y"),"")</f>
      </c>
      <c r="M31" s="513">
        <f>IF(J31="","",VLOOKUP(DATEDIF(J31,DATE(IF(MONTH("2014/4/1")&lt;=3,YEAR("2014/4/1")-2,YEAR("2014/4/1")-1),4,1),"Y"),{0,"幼児";6,"小１";7,"小２";8,"小３";9,"小４";10,"小５";11,"小６";12,"中１";13,"中２";14,"中３";15,"高校";16,"高校";17,"高校";18,"大学/一般"},2,1))</f>
      </c>
      <c r="N31" s="476">
        <f>IF(J31="","",VLOOKUP(DATEDIF(J31,DATE(IF(MONTH("2014/4/1")&lt;=3,YEAR("2014/4/1")-1,YEAR("2014/4/1")),4,1),"Y"),{0,"幼児";6,"小１";7,"小２";8,"小３";9,"小４";10,"小５";11,"小６";12,"中１";13,"中２";14,"中３";15,"高校";16,"高校";17,"高校";18,"大学/一般"},2,1))</f>
      </c>
      <c r="O31" s="470">
        <f>IF(G31="○","",IF(J31="","",VLOOKUP(DATEDIF(J31,DATE(IF(MONTH("2014/4/1")&lt;=3,YEAR("2014/4/1")-1,YEAR("2014/4/1")),4,1),"Y"),{0,"高校生以下
（1,000円）";18,"一般
（2,000円）"},2,1)))</f>
      </c>
      <c r="P31" s="471"/>
      <c r="Q31" s="549">
        <f>IF(D32="","",IF(G31="○",IF(O31&lt;&gt;"","二重入力","退会者"),IF(O31="","未入力",O31)))</f>
      </c>
      <c r="T31" s="468"/>
    </row>
    <row r="32" spans="1:20" s="106" customFormat="1" ht="31.5" customHeight="1">
      <c r="A32" s="495"/>
      <c r="B32" s="506"/>
      <c r="C32" s="160"/>
      <c r="D32" s="161"/>
      <c r="E32" s="158"/>
      <c r="F32" s="159"/>
      <c r="G32" s="487"/>
      <c r="H32" s="518"/>
      <c r="I32" s="505"/>
      <c r="J32" s="520"/>
      <c r="K32" s="494"/>
      <c r="L32" s="516"/>
      <c r="M32" s="514"/>
      <c r="N32" s="477"/>
      <c r="O32" s="472"/>
      <c r="P32" s="473"/>
      <c r="Q32" s="549"/>
      <c r="T32" s="402"/>
    </row>
    <row r="33" spans="1:20" s="106" customFormat="1" ht="19.5" customHeight="1">
      <c r="A33" s="495">
        <v>10</v>
      </c>
      <c r="B33" s="506"/>
      <c r="C33" s="164"/>
      <c r="D33" s="165"/>
      <c r="E33" s="103"/>
      <c r="F33" s="104"/>
      <c r="G33" s="486"/>
      <c r="H33" s="517"/>
      <c r="I33" s="504"/>
      <c r="J33" s="519"/>
      <c r="K33" s="493">
        <f>IF(J33&lt;&gt;"",DATEDIF(J33,"2013/4/2","Y"),"")</f>
      </c>
      <c r="L33" s="515">
        <f>IF(J33&lt;&gt;"",DATEDIF(J33,"2014/4/2","Y"),"")</f>
      </c>
      <c r="M33" s="513">
        <f>IF(J33="","",VLOOKUP(DATEDIF(J33,DATE(IF(MONTH("2014/4/1")&lt;=3,YEAR("2014/4/1")-2,YEAR("2014/4/1")-1),4,1),"Y"),{0,"幼児";6,"小１";7,"小２";8,"小３";9,"小４";10,"小５";11,"小６";12,"中１";13,"中２";14,"中３";15,"高校";16,"高校";17,"高校";18,"大学/一般"},2,1))</f>
      </c>
      <c r="N33" s="476">
        <f>IF(J33="","",VLOOKUP(DATEDIF(J33,DATE(IF(MONTH("2014/4/1")&lt;=3,YEAR("2014/4/1")-1,YEAR("2014/4/1")),4,1),"Y"),{0,"幼児";6,"小１";7,"小２";8,"小３";9,"小４";10,"小５";11,"小６";12,"中１";13,"中２";14,"中３";15,"高校";16,"高校";17,"高校";18,"大学/一般"},2,1))</f>
      </c>
      <c r="O33" s="470">
        <f>IF(G33="○","",IF(J33="","",VLOOKUP(DATEDIF(J33,DATE(IF(MONTH("2014/4/1")&lt;=3,YEAR("2014/4/1")-1,YEAR("2014/4/1")),4,1),"Y"),{0,"高校生以下
（1,000円）";18,"一般
（2,000円）"},2,1)))</f>
      </c>
      <c r="P33" s="471"/>
      <c r="Q33" s="549">
        <f>IF(D34="","",IF(G33="○",IF(O33&lt;&gt;"","二重入力","退会者"),IF(O33="","未入力",O33)))</f>
      </c>
      <c r="T33" s="468"/>
    </row>
    <row r="34" spans="1:20" s="106" customFormat="1" ht="31.5" customHeight="1">
      <c r="A34" s="495"/>
      <c r="B34" s="506"/>
      <c r="C34" s="160"/>
      <c r="D34" s="161"/>
      <c r="E34" s="158"/>
      <c r="F34" s="159"/>
      <c r="G34" s="487"/>
      <c r="H34" s="518"/>
      <c r="I34" s="505"/>
      <c r="J34" s="520"/>
      <c r="K34" s="494"/>
      <c r="L34" s="516"/>
      <c r="M34" s="514"/>
      <c r="N34" s="477"/>
      <c r="O34" s="472"/>
      <c r="P34" s="473"/>
      <c r="Q34" s="549"/>
      <c r="T34" s="402"/>
    </row>
  </sheetData>
  <sheetProtection password="CC21" sheet="1" objects="1" scenarios="1" selectLockedCells="1"/>
  <mergeCells count="168">
    <mergeCell ref="Q27:Q28"/>
    <mergeCell ref="Q29:Q30"/>
    <mergeCell ref="Q13:Q14"/>
    <mergeCell ref="L6:N6"/>
    <mergeCell ref="O7:P8"/>
    <mergeCell ref="N15:N16"/>
    <mergeCell ref="L17:L18"/>
    <mergeCell ref="L23:L24"/>
    <mergeCell ref="O23:P24"/>
    <mergeCell ref="L15:L16"/>
    <mergeCell ref="B27:B28"/>
    <mergeCell ref="B25:B26"/>
    <mergeCell ref="Q31:Q32"/>
    <mergeCell ref="Q33:Q34"/>
    <mergeCell ref="Q15:Q16"/>
    <mergeCell ref="Q17:Q18"/>
    <mergeCell ref="Q19:Q20"/>
    <mergeCell ref="Q21:Q22"/>
    <mergeCell ref="Q23:Q24"/>
    <mergeCell ref="Q25:Q26"/>
    <mergeCell ref="B15:B16"/>
    <mergeCell ref="B17:B18"/>
    <mergeCell ref="B23:B24"/>
    <mergeCell ref="B19:B20"/>
    <mergeCell ref="B21:B22"/>
    <mergeCell ref="G15:G16"/>
    <mergeCell ref="B11:B12"/>
    <mergeCell ref="K11:L11"/>
    <mergeCell ref="H11:I11"/>
    <mergeCell ref="N13:N14"/>
    <mergeCell ref="M13:M14"/>
    <mergeCell ref="G13:G14"/>
    <mergeCell ref="H13:H14"/>
    <mergeCell ref="J13:J14"/>
    <mergeCell ref="I13:I14"/>
    <mergeCell ref="L13:L14"/>
    <mergeCell ref="C7:D7"/>
    <mergeCell ref="L7:N7"/>
    <mergeCell ref="L8:N8"/>
    <mergeCell ref="M11:N11"/>
    <mergeCell ref="J7:K7"/>
    <mergeCell ref="J8:K8"/>
    <mergeCell ref="C8:D8"/>
    <mergeCell ref="J27:J28"/>
    <mergeCell ref="H15:H16"/>
    <mergeCell ref="J15:J16"/>
    <mergeCell ref="I15:I16"/>
    <mergeCell ref="H21:H22"/>
    <mergeCell ref="H17:H18"/>
    <mergeCell ref="J17:J18"/>
    <mergeCell ref="H23:H24"/>
    <mergeCell ref="I17:I18"/>
    <mergeCell ref="H25:H26"/>
    <mergeCell ref="J25:J26"/>
    <mergeCell ref="G19:G20"/>
    <mergeCell ref="J31:J32"/>
    <mergeCell ref="I31:I32"/>
    <mergeCell ref="G21:G22"/>
    <mergeCell ref="J23:J24"/>
    <mergeCell ref="J19:J20"/>
    <mergeCell ref="J21:J22"/>
    <mergeCell ref="I21:I22"/>
    <mergeCell ref="G25:G26"/>
    <mergeCell ref="J33:J34"/>
    <mergeCell ref="H19:H20"/>
    <mergeCell ref="I19:I20"/>
    <mergeCell ref="B29:B30"/>
    <mergeCell ref="G29:G30"/>
    <mergeCell ref="H29:H30"/>
    <mergeCell ref="J29:J30"/>
    <mergeCell ref="I29:I30"/>
    <mergeCell ref="B33:B34"/>
    <mergeCell ref="G33:G34"/>
    <mergeCell ref="H33:H34"/>
    <mergeCell ref="I33:I34"/>
    <mergeCell ref="I27:I28"/>
    <mergeCell ref="G31:G32"/>
    <mergeCell ref="H31:H32"/>
    <mergeCell ref="G27:G28"/>
    <mergeCell ref="H27:H28"/>
    <mergeCell ref="K17:K18"/>
    <mergeCell ref="K19:K20"/>
    <mergeCell ref="K33:K34"/>
    <mergeCell ref="K21:K22"/>
    <mergeCell ref="K23:K24"/>
    <mergeCell ref="K29:K30"/>
    <mergeCell ref="K31:K32"/>
    <mergeCell ref="K25:K26"/>
    <mergeCell ref="K27:K28"/>
    <mergeCell ref="L33:L34"/>
    <mergeCell ref="L19:L20"/>
    <mergeCell ref="L21:L22"/>
    <mergeCell ref="L25:L26"/>
    <mergeCell ref="L27:L28"/>
    <mergeCell ref="L29:L30"/>
    <mergeCell ref="L31:L32"/>
    <mergeCell ref="N33:N34"/>
    <mergeCell ref="M33:M34"/>
    <mergeCell ref="M19:M20"/>
    <mergeCell ref="N19:N20"/>
    <mergeCell ref="N21:N22"/>
    <mergeCell ref="M17:M18"/>
    <mergeCell ref="M23:M24"/>
    <mergeCell ref="M21:M22"/>
    <mergeCell ref="M27:M28"/>
    <mergeCell ref="M25:M26"/>
    <mergeCell ref="M31:M32"/>
    <mergeCell ref="N31:N32"/>
    <mergeCell ref="N25:N26"/>
    <mergeCell ref="N27:N28"/>
    <mergeCell ref="N29:N30"/>
    <mergeCell ref="M29:M30"/>
    <mergeCell ref="O12:P12"/>
    <mergeCell ref="O13:P14"/>
    <mergeCell ref="O15:P16"/>
    <mergeCell ref="O17:P18"/>
    <mergeCell ref="N17:N18"/>
    <mergeCell ref="M15:M16"/>
    <mergeCell ref="I25:I26"/>
    <mergeCell ref="G23:G24"/>
    <mergeCell ref="A29:A30"/>
    <mergeCell ref="A31:A32"/>
    <mergeCell ref="A21:A22"/>
    <mergeCell ref="A23:A24"/>
    <mergeCell ref="A25:A26"/>
    <mergeCell ref="A27:A28"/>
    <mergeCell ref="I23:I24"/>
    <mergeCell ref="B31:B32"/>
    <mergeCell ref="A33:A34"/>
    <mergeCell ref="A11:A12"/>
    <mergeCell ref="G7:I7"/>
    <mergeCell ref="G8:I8"/>
    <mergeCell ref="B7:B8"/>
    <mergeCell ref="B13:B14"/>
    <mergeCell ref="A13:A14"/>
    <mergeCell ref="A15:A16"/>
    <mergeCell ref="A17:A18"/>
    <mergeCell ref="A19:A20"/>
    <mergeCell ref="T23:T24"/>
    <mergeCell ref="C6:D6"/>
    <mergeCell ref="B3:M4"/>
    <mergeCell ref="F6:I6"/>
    <mergeCell ref="J6:K6"/>
    <mergeCell ref="G17:G18"/>
    <mergeCell ref="O11:P11"/>
    <mergeCell ref="T11:T12"/>
    <mergeCell ref="K13:K14"/>
    <mergeCell ref="K15:K16"/>
    <mergeCell ref="O33:P34"/>
    <mergeCell ref="O31:P32"/>
    <mergeCell ref="O4:P4"/>
    <mergeCell ref="O27:P28"/>
    <mergeCell ref="O29:P30"/>
    <mergeCell ref="O19:P20"/>
    <mergeCell ref="O21:P22"/>
    <mergeCell ref="K5:P5"/>
    <mergeCell ref="O25:P26"/>
    <mergeCell ref="N23:N24"/>
    <mergeCell ref="T25:T26"/>
    <mergeCell ref="T27:T28"/>
    <mergeCell ref="T29:T30"/>
    <mergeCell ref="T31:T32"/>
    <mergeCell ref="T33:T34"/>
    <mergeCell ref="T13:T14"/>
    <mergeCell ref="T15:T16"/>
    <mergeCell ref="T17:T18"/>
    <mergeCell ref="T19:T20"/>
    <mergeCell ref="T21:T22"/>
  </mergeCells>
  <conditionalFormatting sqref="A15:A34">
    <cfRule type="expression" priority="1" dxfId="18" stopIfTrue="1">
      <formula>Q15="退会・会員登録料二重入力"</formula>
    </cfRule>
  </conditionalFormatting>
  <conditionalFormatting sqref="B15:B34">
    <cfRule type="expression" priority="2" dxfId="18" stopIfTrue="1">
      <formula>Q15="退会・会員登録料二重入力"</formula>
    </cfRule>
  </conditionalFormatting>
  <conditionalFormatting sqref="Q13:Q34">
    <cfRule type="expression" priority="5" dxfId="18" stopIfTrue="1">
      <formula>Q13="退会・会員登録どちら？"</formula>
    </cfRule>
    <cfRule type="expression" priority="6" dxfId="18" stopIfTrue="1">
      <formula>Q13="退会・会員登録を選んで"</formula>
    </cfRule>
  </conditionalFormatting>
  <conditionalFormatting sqref="G15:G34">
    <cfRule type="expression" priority="7" dxfId="0" stopIfTrue="1">
      <formula>Q15="二重入力"</formula>
    </cfRule>
  </conditionalFormatting>
  <conditionalFormatting sqref="H15:H34">
    <cfRule type="expression" priority="8" dxfId="0" stopIfTrue="1">
      <formula>AND(H15="○",I15="○")</formula>
    </cfRule>
    <cfRule type="cellIs" priority="9" dxfId="1" operator="equal" stopIfTrue="1">
      <formula>"○"</formula>
    </cfRule>
  </conditionalFormatting>
  <conditionalFormatting sqref="I15:I34">
    <cfRule type="expression" priority="10" dxfId="0" stopIfTrue="1">
      <formula>AND(I15="○",H15="○")</formula>
    </cfRule>
    <cfRule type="cellIs" priority="11" dxfId="1" operator="equal" stopIfTrue="1">
      <formula>"○"</formula>
    </cfRule>
  </conditionalFormatting>
  <conditionalFormatting sqref="O13:P34">
    <cfRule type="expression" priority="12" dxfId="0" stopIfTrue="1">
      <formula>Q13="二重入力"</formula>
    </cfRule>
  </conditionalFormatting>
  <dataValidations count="3">
    <dataValidation type="list" allowBlank="1" showInputMessage="1" showErrorMessage="1" sqref="H13:I14 G15:I34">
      <formula1>$R$13:$R$14</formula1>
    </dataValidation>
    <dataValidation type="date" allowBlank="1" showInputMessage="1" showErrorMessage="1" sqref="J15:J34">
      <formula1>1</formula1>
      <formula2>41364</formula2>
    </dataValidation>
    <dataValidation type="list" allowBlank="1" showInputMessage="1" showErrorMessage="1" sqref="O13:P34">
      <formula1>$S$14:$S$16</formula1>
    </dataValidation>
  </dataValidations>
  <printOptions horizontalCentered="1"/>
  <pageMargins left="0.5905511811023623" right="0.3937007874015748" top="0.3937007874015748" bottom="0.3937007874015748" header="0.5118110236220472" footer="0.2362204724409449"/>
  <pageSetup fitToHeight="10" horizontalDpi="1200" verticalDpi="1200" orientation="portrait" paperSize="9" scale="86" r:id="rId4"/>
  <headerFooter alignWithMargins="0">
    <oddFooter>&amp;C&amp;"ＭＳ 明朝,標準"&amp;P／&amp;N&amp;R&amp;"ＭＳ 明朝,標準"&amp;F</oddFooter>
  </headerFooter>
  <drawing r:id="rId3"/>
  <legacyDrawing r:id="rId2"/>
</worksheet>
</file>

<file path=xl/worksheets/sheet7.xml><?xml version="1.0" encoding="utf-8"?>
<worksheet xmlns="http://schemas.openxmlformats.org/spreadsheetml/2006/main" xmlns:r="http://schemas.openxmlformats.org/officeDocument/2006/relationships">
  <dimension ref="A2:G40"/>
  <sheetViews>
    <sheetView showRowColHeaders="0" zoomScalePageLayoutView="0" workbookViewId="0" topLeftCell="A1">
      <selection activeCell="B2" sqref="B2:R2"/>
    </sheetView>
  </sheetViews>
  <sheetFormatPr defaultColWidth="22.25390625" defaultRowHeight="21.75" customHeight="1"/>
  <cols>
    <col min="1" max="1" width="8.00390625" style="36" customWidth="1"/>
    <col min="2" max="2" width="9.50390625" style="36" bestFit="1" customWidth="1"/>
    <col min="3" max="3" width="21.125" style="36" customWidth="1"/>
    <col min="4" max="4" width="11.625" style="36" bestFit="1" customWidth="1"/>
    <col min="5" max="5" width="8.875" style="38" customWidth="1"/>
    <col min="6" max="6" width="14.50390625" style="38" customWidth="1"/>
    <col min="7" max="7" width="13.125" style="38" customWidth="1"/>
    <col min="8" max="8" width="8.50390625" style="36" customWidth="1"/>
    <col min="9" max="16384" width="22.25390625" style="36" customWidth="1"/>
  </cols>
  <sheetData>
    <row r="2" spans="3:7" ht="51.75" customHeight="1">
      <c r="C2" s="37" t="s">
        <v>70</v>
      </c>
      <c r="D2" s="37"/>
      <c r="G2" s="208" t="str">
        <f>IF('支部情報　確認書'!C5="","支部情報　確認書の支部番号未記入",'支部情報　確認書'!C5)</f>
        <v>支部ＮＯ.を選択して下さい</v>
      </c>
    </row>
    <row r="3" spans="2:5" ht="21.75" customHeight="1">
      <c r="B3" s="39"/>
      <c r="C3" s="39"/>
      <c r="D3" s="37"/>
      <c r="E3" s="40"/>
    </row>
    <row r="4" spans="2:7" ht="21.75" customHeight="1">
      <c r="B4" s="41" t="s">
        <v>71</v>
      </c>
      <c r="C4" s="41" t="s">
        <v>72</v>
      </c>
      <c r="D4" s="42"/>
      <c r="E4" s="43" t="s">
        <v>73</v>
      </c>
      <c r="F4" s="43" t="s">
        <v>74</v>
      </c>
      <c r="G4" s="43" t="s">
        <v>75</v>
      </c>
    </row>
    <row r="5" spans="2:7" ht="21.75" customHeight="1">
      <c r="B5" s="553" t="s">
        <v>76</v>
      </c>
      <c r="C5" s="553" t="s">
        <v>77</v>
      </c>
      <c r="D5" s="74" t="s">
        <v>31</v>
      </c>
      <c r="E5" s="51">
        <f>'支部情報　確認書'!G31</f>
        <v>0</v>
      </c>
      <c r="F5" s="59">
        <v>2000</v>
      </c>
      <c r="G5" s="60">
        <f>E5*F5</f>
        <v>0</v>
      </c>
    </row>
    <row r="6" spans="2:7" ht="21.75" customHeight="1" thickBot="1">
      <c r="B6" s="554"/>
      <c r="C6" s="554"/>
      <c r="D6" s="80" t="s">
        <v>32</v>
      </c>
      <c r="E6" s="87">
        <f>'支部情報　確認書'!G32</f>
        <v>0</v>
      </c>
      <c r="F6" s="88">
        <v>1000</v>
      </c>
      <c r="G6" s="89">
        <f>E6*F6</f>
        <v>0</v>
      </c>
    </row>
    <row r="7" spans="2:7" ht="21.75" customHeight="1" thickTop="1">
      <c r="B7" s="555"/>
      <c r="C7" s="555"/>
      <c r="D7" s="44" t="s">
        <v>47</v>
      </c>
      <c r="E7" s="45">
        <f>SUM(E5:E6)</f>
        <v>0</v>
      </c>
      <c r="F7" s="206" t="s">
        <v>26</v>
      </c>
      <c r="G7" s="207">
        <f>G5+G6</f>
        <v>0</v>
      </c>
    </row>
    <row r="8" spans="2:7" ht="12.75" customHeight="1">
      <c r="B8" s="46"/>
      <c r="C8" s="46"/>
      <c r="D8" s="75"/>
      <c r="E8" s="47"/>
      <c r="F8" s="48"/>
      <c r="G8" s="49"/>
    </row>
    <row r="9" spans="2:7" ht="21.75" customHeight="1">
      <c r="B9" s="553" t="s">
        <v>78</v>
      </c>
      <c r="C9" s="553" t="s">
        <v>92</v>
      </c>
      <c r="D9" s="74" t="s">
        <v>31</v>
      </c>
      <c r="E9" s="51">
        <f>'会員登録申込書(新規)'!D8</f>
        <v>0</v>
      </c>
      <c r="F9" s="59">
        <v>2000</v>
      </c>
      <c r="G9" s="60">
        <f>E9*F9</f>
        <v>0</v>
      </c>
    </row>
    <row r="10" spans="2:7" ht="21.75" customHeight="1" thickBot="1">
      <c r="B10" s="554"/>
      <c r="C10" s="554"/>
      <c r="D10" s="83" t="s">
        <v>32</v>
      </c>
      <c r="E10" s="84">
        <f>'会員登録申込書(新規)'!D9</f>
        <v>0</v>
      </c>
      <c r="F10" s="85">
        <v>1000</v>
      </c>
      <c r="G10" s="86">
        <f>E10*F10</f>
        <v>0</v>
      </c>
    </row>
    <row r="11" spans="2:7" ht="21.75" customHeight="1" thickTop="1">
      <c r="B11" s="554"/>
      <c r="C11" s="555"/>
      <c r="D11" s="44" t="s">
        <v>47</v>
      </c>
      <c r="E11" s="45">
        <f>'会員登録申込書(新規)'!I8</f>
        <v>0</v>
      </c>
      <c r="F11" s="44" t="s">
        <v>26</v>
      </c>
      <c r="G11" s="50">
        <f>G9+G10</f>
        <v>0</v>
      </c>
    </row>
    <row r="12" spans="2:7" s="135" customFormat="1" ht="21.75" customHeight="1" hidden="1">
      <c r="B12" s="554"/>
      <c r="C12" s="558" t="s">
        <v>79</v>
      </c>
      <c r="D12" s="133" t="s">
        <v>31</v>
      </c>
      <c r="E12" s="134">
        <f>'会員登録申込書(新規)'!D8</f>
        <v>0</v>
      </c>
      <c r="F12" s="138">
        <v>2000</v>
      </c>
      <c r="G12" s="139">
        <f>E12*F12</f>
        <v>0</v>
      </c>
    </row>
    <row r="13" spans="2:7" s="135" customFormat="1" ht="21.75" customHeight="1" hidden="1" thickBot="1">
      <c r="B13" s="555"/>
      <c r="C13" s="559"/>
      <c r="D13" s="133" t="s">
        <v>32</v>
      </c>
      <c r="E13" s="136">
        <f>'会員登録申込書(新規)'!D9</f>
        <v>0</v>
      </c>
      <c r="F13" s="140">
        <v>1000</v>
      </c>
      <c r="G13" s="141">
        <f>E13*F13</f>
        <v>0</v>
      </c>
    </row>
    <row r="14" spans="2:7" ht="17.25" customHeight="1">
      <c r="B14" s="137" t="s">
        <v>96</v>
      </c>
      <c r="C14" s="38"/>
      <c r="D14" s="76"/>
      <c r="E14" s="54"/>
      <c r="F14" s="55"/>
      <c r="G14" s="52"/>
    </row>
    <row r="15" spans="2:7" ht="17.25" customHeight="1" hidden="1">
      <c r="B15" s="53" t="s">
        <v>95</v>
      </c>
      <c r="C15" s="38"/>
      <c r="D15" s="38"/>
      <c r="E15" s="56"/>
      <c r="F15" s="55"/>
      <c r="G15" s="52"/>
    </row>
    <row r="16" spans="2:7" ht="5.25" customHeight="1">
      <c r="B16" s="57"/>
      <c r="C16" s="57"/>
      <c r="D16" s="77"/>
      <c r="E16" s="58"/>
      <c r="F16" s="55"/>
      <c r="G16" s="52"/>
    </row>
    <row r="17" spans="2:7" ht="21.75" customHeight="1">
      <c r="B17" s="553" t="s">
        <v>80</v>
      </c>
      <c r="C17" s="553" t="s">
        <v>81</v>
      </c>
      <c r="D17" s="74" t="s">
        <v>31</v>
      </c>
      <c r="E17" s="51">
        <f>'会員登録申込書（継続）'!E7</f>
        <v>0</v>
      </c>
      <c r="F17" s="59">
        <v>2000</v>
      </c>
      <c r="G17" s="60">
        <f>E17*F17</f>
        <v>0</v>
      </c>
    </row>
    <row r="18" spans="2:7" ht="21.75" customHeight="1">
      <c r="B18" s="560"/>
      <c r="C18" s="554"/>
      <c r="D18" s="128" t="s">
        <v>32</v>
      </c>
      <c r="E18" s="142">
        <f>'会員登録申込書（継続）'!E8</f>
        <v>0</v>
      </c>
      <c r="F18" s="61">
        <v>1000</v>
      </c>
      <c r="G18" s="143">
        <f>E18*F18</f>
        <v>0</v>
      </c>
    </row>
    <row r="19" spans="2:7" ht="21.75" customHeight="1">
      <c r="B19" s="560"/>
      <c r="C19" s="555"/>
      <c r="D19" s="74" t="s">
        <v>47</v>
      </c>
      <c r="E19" s="144">
        <f>'会員登録申込書（継続）'!L7</f>
        <v>0</v>
      </c>
      <c r="F19" s="43" t="s">
        <v>26</v>
      </c>
      <c r="G19" s="60">
        <f>G17+G18</f>
        <v>0</v>
      </c>
    </row>
    <row r="20" spans="2:7" ht="21.75" customHeight="1" hidden="1">
      <c r="B20" s="560"/>
      <c r="C20" s="566" t="s">
        <v>81</v>
      </c>
      <c r="D20" s="133" t="s">
        <v>31</v>
      </c>
      <c r="E20" s="134">
        <f>'会員登録申込書（継続）'!E7</f>
        <v>0</v>
      </c>
      <c r="F20" s="138">
        <v>2000</v>
      </c>
      <c r="G20" s="139">
        <f>E20*F20</f>
        <v>0</v>
      </c>
    </row>
    <row r="21" spans="2:7" ht="21.75" customHeight="1" hidden="1">
      <c r="B21" s="560"/>
      <c r="C21" s="559"/>
      <c r="D21" s="133" t="s">
        <v>32</v>
      </c>
      <c r="E21" s="134">
        <f>'会員登録申込書（継続）'!E8</f>
        <v>0</v>
      </c>
      <c r="F21" s="138">
        <v>1000</v>
      </c>
      <c r="G21" s="139">
        <f>E21*F21</f>
        <v>0</v>
      </c>
    </row>
    <row r="22" spans="2:7" ht="21.75" customHeight="1">
      <c r="B22" s="560"/>
      <c r="C22" s="556" t="s">
        <v>82</v>
      </c>
      <c r="D22" s="90" t="s">
        <v>31</v>
      </c>
      <c r="E22" s="567">
        <f>COUNTIF('会員登録申込書（継続）'!Q15:Q34,"退会者")</f>
        <v>0</v>
      </c>
      <c r="F22" s="562"/>
      <c r="G22" s="563"/>
    </row>
    <row r="23" spans="2:7" ht="21.75" customHeight="1">
      <c r="B23" s="561"/>
      <c r="C23" s="556"/>
      <c r="D23" s="78" t="s">
        <v>32</v>
      </c>
      <c r="E23" s="568"/>
      <c r="F23" s="564"/>
      <c r="G23" s="565"/>
    </row>
    <row r="24" spans="2:7" ht="21.75" customHeight="1" hidden="1">
      <c r="B24" s="128"/>
      <c r="C24" s="557" t="s">
        <v>93</v>
      </c>
      <c r="D24" s="145" t="s">
        <v>31</v>
      </c>
      <c r="E24" s="569">
        <f>COUNTIF('会員登録申込書（継続）'!Q15:Q34,"二重入力")</f>
        <v>0</v>
      </c>
      <c r="F24" s="82"/>
      <c r="G24" s="82"/>
    </row>
    <row r="25" spans="2:7" ht="21.75" customHeight="1" hidden="1">
      <c r="B25" s="80"/>
      <c r="C25" s="557"/>
      <c r="D25" s="146" t="s">
        <v>32</v>
      </c>
      <c r="E25" s="570"/>
      <c r="F25" s="82"/>
      <c r="G25" s="82"/>
    </row>
    <row r="26" spans="2:7" ht="21.75" customHeight="1" hidden="1">
      <c r="B26" s="80"/>
      <c r="C26" s="557" t="s">
        <v>94</v>
      </c>
      <c r="D26" s="145" t="s">
        <v>31</v>
      </c>
      <c r="E26" s="569">
        <f>COUNTIF('会員登録申込書（継続）'!Q15:Q34,"未入力")</f>
        <v>0</v>
      </c>
      <c r="F26" s="82"/>
      <c r="G26" s="82"/>
    </row>
    <row r="27" spans="2:7" ht="21.75" customHeight="1" hidden="1">
      <c r="B27" s="209"/>
      <c r="C27" s="557"/>
      <c r="D27" s="146" t="s">
        <v>32</v>
      </c>
      <c r="E27" s="570"/>
      <c r="F27" s="82"/>
      <c r="G27" s="82"/>
    </row>
    <row r="28" ht="21.75" customHeight="1">
      <c r="B28" s="53" t="s">
        <v>97</v>
      </c>
    </row>
    <row r="29" ht="21.75" customHeight="1">
      <c r="B29" s="53" t="s">
        <v>98</v>
      </c>
    </row>
    <row r="30" ht="21.75" customHeight="1">
      <c r="B30" s="147" t="s">
        <v>176</v>
      </c>
    </row>
    <row r="31" ht="21.75" customHeight="1">
      <c r="B31" s="215">
        <f>IF(B40+D40=0,"","備考入力有")</f>
      </c>
    </row>
    <row r="32" ht="21.75" customHeight="1" hidden="1"/>
    <row r="33" spans="2:7" ht="21.75" customHeight="1" hidden="1">
      <c r="B33" s="62" t="s">
        <v>83</v>
      </c>
      <c r="C33" s="63"/>
      <c r="D33" s="63"/>
      <c r="E33" s="64"/>
      <c r="F33" s="64"/>
      <c r="G33" s="65" t="str">
        <f>IF(COUNTIF(G34:G39,"一致")=6,"一致","不一致")</f>
        <v>一致</v>
      </c>
    </row>
    <row r="34" spans="2:7" ht="21.75" customHeight="1" hidden="1">
      <c r="B34" s="66" t="s">
        <v>84</v>
      </c>
      <c r="C34" s="67"/>
      <c r="D34" s="67"/>
      <c r="E34" s="46"/>
      <c r="F34" s="46" t="s">
        <v>31</v>
      </c>
      <c r="G34" s="68" t="str">
        <f>IF(E9=E12,"一致","不一致")</f>
        <v>一致</v>
      </c>
    </row>
    <row r="35" spans="2:7" ht="21.75" customHeight="1" hidden="1">
      <c r="B35" s="66"/>
      <c r="C35" s="67"/>
      <c r="D35" s="67"/>
      <c r="E35" s="46"/>
      <c r="F35" s="46" t="s">
        <v>32</v>
      </c>
      <c r="G35" s="68" t="str">
        <f>IF(E10=E13,"一致","不一致")</f>
        <v>一致</v>
      </c>
    </row>
    <row r="36" spans="2:7" ht="21.75" customHeight="1" hidden="1">
      <c r="B36" s="66" t="s">
        <v>85</v>
      </c>
      <c r="C36" s="67"/>
      <c r="D36" s="67"/>
      <c r="E36" s="46"/>
      <c r="F36" s="46" t="s">
        <v>31</v>
      </c>
      <c r="G36" s="68" t="str">
        <f>IF(E17=E20,"一致","不一致")</f>
        <v>一致</v>
      </c>
    </row>
    <row r="37" spans="2:7" ht="21.75" customHeight="1" hidden="1">
      <c r="B37" s="66"/>
      <c r="C37" s="67"/>
      <c r="D37" s="67"/>
      <c r="E37" s="46"/>
      <c r="F37" s="46" t="s">
        <v>32</v>
      </c>
      <c r="G37" s="68" t="str">
        <f>IF(E18=E21,"一致","不一致")</f>
        <v>一致</v>
      </c>
    </row>
    <row r="38" spans="2:7" ht="21.75" customHeight="1" hidden="1">
      <c r="B38" s="66" t="s">
        <v>86</v>
      </c>
      <c r="C38" s="67"/>
      <c r="D38" s="67"/>
      <c r="E38" s="46"/>
      <c r="F38" s="46" t="s">
        <v>31</v>
      </c>
      <c r="G38" s="68" t="str">
        <f>IF(E5=E9+E17,"一致","不一致")</f>
        <v>一致</v>
      </c>
    </row>
    <row r="39" spans="2:7" ht="21.75" customHeight="1" hidden="1">
      <c r="B39" s="66"/>
      <c r="C39" s="67"/>
      <c r="D39" s="67"/>
      <c r="E39" s="46"/>
      <c r="F39" s="46" t="s">
        <v>32</v>
      </c>
      <c r="G39" s="68" t="str">
        <f>IF(E6=E10+E18,"一致","不一致")</f>
        <v>一致</v>
      </c>
    </row>
    <row r="40" spans="1:7" s="212" customFormat="1" ht="21.75" customHeight="1" hidden="1">
      <c r="A40" s="212" t="s">
        <v>181</v>
      </c>
      <c r="B40" s="213">
        <f>COUNTA('会員登録申込書(新規)'!K18:K500)</f>
        <v>0</v>
      </c>
      <c r="C40" s="212" t="s">
        <v>182</v>
      </c>
      <c r="D40" s="212">
        <f>COUNTA('会員登録申込書（継続）'!T15:T34)</f>
        <v>0</v>
      </c>
      <c r="E40" s="214"/>
      <c r="F40" s="214"/>
      <c r="G40" s="214"/>
    </row>
  </sheetData>
  <sheetProtection sheet="1" selectLockedCells="1"/>
  <mergeCells count="15">
    <mergeCell ref="F22:G23"/>
    <mergeCell ref="C17:C19"/>
    <mergeCell ref="C20:C21"/>
    <mergeCell ref="E22:E23"/>
    <mergeCell ref="E24:E25"/>
    <mergeCell ref="C26:C27"/>
    <mergeCell ref="E26:E27"/>
    <mergeCell ref="C5:C7"/>
    <mergeCell ref="C22:C23"/>
    <mergeCell ref="B5:B7"/>
    <mergeCell ref="C24:C25"/>
    <mergeCell ref="B9:B13"/>
    <mergeCell ref="C9:C11"/>
    <mergeCell ref="C12:C13"/>
    <mergeCell ref="B17:B23"/>
  </mergeCells>
  <printOptions/>
  <pageMargins left="0.3937007874015748" right="0.3937007874015748"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ootaketr</dc:creator>
  <cp:keywords/>
  <dc:description/>
  <cp:lastModifiedBy>太田　知己</cp:lastModifiedBy>
  <cp:lastPrinted>2016-11-15T02:07:50Z</cp:lastPrinted>
  <dcterms:created xsi:type="dcterms:W3CDTF">2013-02-12T08:28:43Z</dcterms:created>
  <dcterms:modified xsi:type="dcterms:W3CDTF">2017-12-01T07:21:51Z</dcterms:modified>
  <cp:category/>
  <cp:version/>
  <cp:contentType/>
  <cp:contentStatus/>
</cp:coreProperties>
</file>